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palisadecorp-my.sharepoint.com/personal/rheffernan_palisade_com/Documents/Desktop/"/>
    </mc:Choice>
  </mc:AlternateContent>
  <xr:revisionPtr revIDLastSave="0" documentId="8_{80DBC1E7-94D1-4F26-9648-F4FFFD1D0D1A}" xr6:coauthVersionLast="47" xr6:coauthVersionMax="47" xr10:uidLastSave="{00000000-0000-0000-0000-000000000000}"/>
  <bookViews>
    <workbookView xWindow="28680" yWindow="-120" windowWidth="29040" windowHeight="15840" firstSheet="2" activeTab="2" xr2:uid="{00000000-000D-0000-FFFF-FFFF00000000}"/>
  </bookViews>
  <sheets>
    <sheet name="treeCalc_1" sheetId="2" state="veryHidden" r:id="rId1"/>
    <sheet name="sensInfo" sheetId="4" state="veryHidden" r:id="rId2"/>
    <sheet name="Explanation" sheetId="13" r:id="rId3"/>
    <sheet name="Model" sheetId="1" r:id="rId4"/>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"2ZCV84VN7EFTSA14ET1ET17A"</definedName>
    <definedName name="PTree_SensitivityAnalysis_AnalysisType" hidden="1">0</definedName>
    <definedName name="PTree_SensitivityAnalysis_GraphsDisplayPercentageChange" hidden="1">FALSE</definedName>
    <definedName name="PTree_SensitivityAnalysis_IncludeSensitivityGraph" hidden="1">FALSE</definedName>
    <definedName name="PTree_SensitivityAnalysis_IncludeSpiderGraph" hidden="1">FALSE</definedName>
    <definedName name="PTree_SensitivityAnalysis_IncludeStrategyRegion" hidden="1">TRUE</definedName>
    <definedName name="PTree_SensitivityAnalysis_IncludeTornadoGraph" hidden="1">TRUE</definedName>
    <definedName name="PTree_SensitivityAnalysis_Inputs_1_AlternateCellLabel" hidden="1">""</definedName>
    <definedName name="PTree_SensitivityAnalysis_Inputs_1_BaseValueIsAutomatic" hidden="1">TRUE</definedName>
    <definedName name="PTree_SensitivityAnalysis_Inputs_1_MaintainProbabilityNormalization" hidden="1">FALSE</definedName>
    <definedName name="PTree_SensitivityAnalysis_Inputs_1_ManualBaseValue" hidden="1">0</definedName>
    <definedName name="PTree_SensitivityAnalysis_Inputs_1_Maximum" hidden="1">25</definedName>
    <definedName name="PTree_SensitivityAnalysis_Inputs_1_Minimum" hidden="1">-25</definedName>
    <definedName name="PTree_SensitivityAnalysis_Inputs_1_OneWayAnalysis" hidden="1">1</definedName>
    <definedName name="PTree_SensitivityAnalysis_Inputs_1_Steps" hidden="1">10</definedName>
    <definedName name="PTree_SensitivityAnalysis_Inputs_1_TwoWayAnalysis" hidden="1">0</definedName>
    <definedName name="PTree_SensitivityAnalysis_Inputs_1_VariationMethod" hidden="1">0</definedName>
    <definedName name="PTree_SensitivityAnalysis_Inputs_1_VaryCell" hidden="1">Model!$C$3</definedName>
    <definedName name="PTree_SensitivityAnalysis_Inputs_2_AlternateCellLabel" hidden="1">""</definedName>
    <definedName name="PTree_SensitivityAnalysis_Inputs_2_BaseValueIsAutomatic" hidden="1">TRUE</definedName>
    <definedName name="PTree_SensitivityAnalysis_Inputs_2_MaintainProbabilityNormalization" hidden="1">FALSE</definedName>
    <definedName name="PTree_SensitivityAnalysis_Inputs_2_ManualBaseValue" hidden="1">0</definedName>
    <definedName name="PTree_SensitivityAnalysis_Inputs_2_Maximum" hidden="1">25</definedName>
    <definedName name="PTree_SensitivityAnalysis_Inputs_2_Minimum" hidden="1">-25</definedName>
    <definedName name="PTree_SensitivityAnalysis_Inputs_2_OneWayAnalysis" hidden="1">1</definedName>
    <definedName name="PTree_SensitivityAnalysis_Inputs_2_Steps" hidden="1">10</definedName>
    <definedName name="PTree_SensitivityAnalysis_Inputs_2_TwoWayAnalysis" hidden="1">0</definedName>
    <definedName name="PTree_SensitivityAnalysis_Inputs_2_VariationMethod" hidden="1">0</definedName>
    <definedName name="PTree_SensitivityAnalysis_Inputs_2_VaryCell" hidden="1">Model!$C$4</definedName>
    <definedName name="PTree_SensitivityAnalysis_Inputs_3_AlternateCellLabel" hidden="1">""</definedName>
    <definedName name="PTree_SensitivityAnalysis_Inputs_3_BaseValueIsAutomatic" hidden="1">TRUE</definedName>
    <definedName name="PTree_SensitivityAnalysis_Inputs_3_MaintainProbabilityNormalization" hidden="1">FALSE</definedName>
    <definedName name="PTree_SensitivityAnalysis_Inputs_3_ManualBaseValue" hidden="1">0</definedName>
    <definedName name="PTree_SensitivityAnalysis_Inputs_3_Maximum" hidden="1">25</definedName>
    <definedName name="PTree_SensitivityAnalysis_Inputs_3_Minimum" hidden="1">-25</definedName>
    <definedName name="PTree_SensitivityAnalysis_Inputs_3_OneWayAnalysis" hidden="1">1</definedName>
    <definedName name="PTree_SensitivityAnalysis_Inputs_3_Steps" hidden="1">10</definedName>
    <definedName name="PTree_SensitivityAnalysis_Inputs_3_TwoWayAnalysis" hidden="1">0</definedName>
    <definedName name="PTree_SensitivityAnalysis_Inputs_3_VariationMethod" hidden="1">0</definedName>
    <definedName name="PTree_SensitivityAnalysis_Inputs_3_VaryCell" hidden="1">Model!$C$5</definedName>
    <definedName name="PTree_SensitivityAnalysis_Inputs_Count" hidden="1">3</definedName>
    <definedName name="PTree_SensitivityAnalysis_Output_AlternateCellLabel" hidden="1">""</definedName>
    <definedName name="PTree_SensitivityAnalysis_Output_Model" hidden="1">PTreeObjectReference(PTDecisionTree_1,treeCalc_1!$A$1)</definedName>
    <definedName name="PTree_SensitivityAnalysis_Output_OutputType" hidden="1">1</definedName>
    <definedName name="PTree_SensitivityAnalysis_Output_StartingNode" hidden="1">PTreeObjectReference(NULL,NULL)</definedName>
    <definedName name="PTree_SensitivityAnalysis_UpdateDisplay" hidden="1">FALSE</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TWBD_StatToolsScatterplot_DisplayCorrelationCoefficient" hidden="1">"TRUE"</definedName>
    <definedName name="STWBD_StatToolsScatterplot_HasDefaultInfo" hidden="1">"TRUE"</definedName>
    <definedName name="STWBD_StatToolsScatterplot_VarSelectorDefaultDataSet" hidden="1">"DG112DE1EF"</definedName>
    <definedName name="STWBD_StatToolsScatterplot_XVariableList" hidden="1">2</definedName>
    <definedName name="STWBD_StatToolsScatterplot_XVariableList_1" hidden="1">"U_x0001_VG2D57BF831D729B26_x0001_"</definedName>
    <definedName name="STWBD_StatToolsScatterplot_XVariableList_2" hidden="1">"U_x0001_VG1E330A271EE8C447_x0001_"</definedName>
    <definedName name="STWBD_StatToolsScatterplot_YVariableList" hidden="1">1</definedName>
    <definedName name="STWBD_StatToolsScatterplot_YVariableList_1" hidden="1">"U_x0001_VGFC9F36D570F001_x0001_"</definedName>
    <definedName name="treeList" hidden="1">"10000000000000000000000000000000000000000000000000000000000000000000000000000000000000000000000000000000000000000000000000000000000000000000000000000000000000000000000000000000000000000000000000000000"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 i="2" l="1"/>
  <c r="C17" i="1"/>
  <c r="C47" i="1" s="1"/>
  <c r="D17" i="1"/>
  <c r="E17" i="1"/>
  <c r="F17" i="1"/>
  <c r="G17" i="1"/>
  <c r="C11" i="1"/>
  <c r="C15" i="1" s="1"/>
  <c r="D11" i="1"/>
  <c r="D16" i="1" s="1"/>
  <c r="E11" i="1"/>
  <c r="E16" i="1" s="1"/>
  <c r="F11" i="1"/>
  <c r="F15" i="1" s="1"/>
  <c r="G11" i="1"/>
  <c r="G15" i="1" s="1"/>
  <c r="B2" i="2"/>
  <c r="J13" i="2"/>
  <c r="O13" i="2"/>
  <c r="D44" i="1"/>
  <c r="K24" i="2" s="1"/>
  <c r="D42" i="1"/>
  <c r="K23" i="2" s="1"/>
  <c r="D40" i="1"/>
  <c r="K22" i="2" s="1"/>
  <c r="D38" i="1"/>
  <c r="K21" i="2" s="1"/>
  <c r="D34" i="1"/>
  <c r="K20" i="2" s="1"/>
  <c r="D30" i="1"/>
  <c r="K19" i="2" s="1"/>
  <c r="D28" i="1"/>
  <c r="K18" i="2" s="1"/>
  <c r="D26" i="1"/>
  <c r="K17" i="2" s="1"/>
  <c r="D24" i="1"/>
  <c r="K16" i="2" s="1"/>
  <c r="D20" i="1"/>
  <c r="K15" i="2" s="1"/>
  <c r="J12" i="2"/>
  <c r="O12" i="2"/>
  <c r="K11" i="2"/>
  <c r="J11" i="2"/>
  <c r="O11" i="2"/>
  <c r="B13" i="4"/>
  <c r="B12" i="4"/>
  <c r="B11" i="4"/>
  <c r="B11" i="2"/>
  <c r="J14" i="2" l="1"/>
  <c r="D15" i="1"/>
  <c r="D25" i="1" s="1"/>
  <c r="J16" i="2" s="1"/>
  <c r="F16" i="1"/>
  <c r="C16" i="1"/>
  <c r="D35" i="1" s="1"/>
  <c r="J20" i="2" s="1"/>
  <c r="E15" i="1"/>
  <c r="D27" i="1" s="1"/>
  <c r="J17" i="2" s="1"/>
  <c r="D31" i="1"/>
  <c r="J19" i="2" s="1"/>
  <c r="G16" i="1"/>
  <c r="D45" i="1" s="1"/>
  <c r="J24" i="2" s="1"/>
  <c r="D43" i="1"/>
  <c r="J23" i="2" s="1"/>
  <c r="D21" i="1"/>
  <c r="J15" i="2" s="1"/>
  <c r="D41" i="1"/>
  <c r="J22" i="2" s="1"/>
  <c r="D39" i="1"/>
  <c r="J21" i="2" s="1"/>
  <c r="D29" i="1"/>
  <c r="J18" i="2" s="1"/>
  <c r="F2" i="2"/>
  <c r="E44" i="1"/>
  <c r="E31" i="1"/>
  <c r="E34" i="1"/>
  <c r="C33" i="1"/>
  <c r="E24" i="1"/>
  <c r="E29" i="1"/>
  <c r="E28" i="1"/>
  <c r="E30" i="1"/>
  <c r="E21" i="1"/>
  <c r="E38" i="1"/>
  <c r="E45" i="1"/>
  <c r="E41" i="1"/>
  <c r="E20" i="1"/>
  <c r="E43" i="1"/>
  <c r="E27" i="1"/>
  <c r="D37" i="1"/>
  <c r="D23" i="1"/>
  <c r="C46" i="1"/>
  <c r="E25" i="1"/>
  <c r="E35" i="1"/>
  <c r="D46" i="1"/>
  <c r="D47" i="1"/>
  <c r="C22" i="1"/>
  <c r="E26" i="1"/>
  <c r="C36" i="1"/>
  <c r="E42" i="1"/>
  <c r="E40" i="1"/>
  <c r="E39" i="1"/>
  <c r="A12" i="2" l="1"/>
  <c r="A11" i="2"/>
  <c r="C1" i="4"/>
  <c r="A17" i="2"/>
  <c r="A23" i="2"/>
  <c r="A20" i="2"/>
  <c r="A19" i="2"/>
  <c r="A22" i="2"/>
  <c r="A13" i="2"/>
  <c r="A18" i="2"/>
  <c r="A15" i="2"/>
  <c r="A16" i="2"/>
  <c r="A24" i="2"/>
  <c r="A14" i="2"/>
  <c r="A21" i="2"/>
</calcChain>
</file>

<file path=xl/sharedStrings.xml><?xml version="1.0" encoding="utf-8"?>
<sst xmlns="http://schemas.openxmlformats.org/spreadsheetml/2006/main" count="127" uniqueCount="78">
  <si>
    <t>Purchasing sugar</t>
  </si>
  <si>
    <t>Inputs</t>
  </si>
  <si>
    <t>Distribution of price in 6 months</t>
  </si>
  <si>
    <t>Price</t>
  </si>
  <si>
    <t>Probability</t>
  </si>
  <si>
    <t>Current price of sugar ($/lb)</t>
  </si>
  <si>
    <t>Name</t>
  </si>
  <si>
    <t>SheetRef</t>
  </si>
  <si>
    <t>GenInfo</t>
  </si>
  <si>
    <t>Def. Link</t>
  </si>
  <si>
    <t>EXT REFS</t>
  </si>
  <si>
    <t>Def. Form</t>
  </si>
  <si>
    <t>Highest#</t>
  </si>
  <si>
    <t>bformtype</t>
  </si>
  <si>
    <t>valformula</t>
  </si>
  <si>
    <t>pbformula</t>
  </si>
  <si>
    <t>distribution</t>
  </si>
  <si>
    <t>cumPayoffFunction</t>
  </si>
  <si>
    <t>link</t>
  </si>
  <si>
    <t>ENDNODEFORMULA</t>
  </si>
  <si>
    <t>VAL</t>
  </si>
  <si>
    <t>PB</t>
  </si>
  <si>
    <t>IntRefs</t>
  </si>
  <si>
    <t>RefRefs</t>
  </si>
  <si>
    <t>NodeNames</t>
  </si>
  <si>
    <t>=</t>
  </si>
  <si>
    <t>Decision</t>
  </si>
  <si>
    <t>DEFAULT</t>
  </si>
  <si>
    <t>4,0,0,0,1,0,0</t>
  </si>
  <si>
    <t>2,0,0,3,2,3,4,0,0,0</t>
  </si>
  <si>
    <t>Purchase all in 6 months</t>
  </si>
  <si>
    <t>Future price</t>
  </si>
  <si>
    <t>4,0,0,0,2,0,0</t>
  </si>
  <si>
    <t>1,0,0,5,5,6,7,8,9,1,0,0</t>
  </si>
  <si>
    <t>4,0,0,0,3,0,0</t>
  </si>
  <si>
    <t>Current price</t>
  </si>
  <si>
    <t>5-ton future</t>
  </si>
  <si>
    <t>10-ton future</t>
  </si>
  <si>
    <t>Calc Macro</t>
  </si>
  <si>
    <t>Ptree1 Compatibility</t>
  </si>
  <si>
    <t>Eval. Function</t>
  </si>
  <si>
    <t>Creation Version</t>
  </si>
  <si>
    <t>Required Version</t>
  </si>
  <si>
    <t>Recommended Version</t>
  </si>
  <si>
    <t>Last Modified By Version</t>
  </si>
  <si>
    <t>Output Label</t>
  </si>
  <si>
    <t>Output Value NF</t>
  </si>
  <si>
    <t>Output Prob NF</t>
  </si>
  <si>
    <t>Input Value NF</t>
  </si>
  <si>
    <t>Input Prob NF</t>
  </si>
  <si>
    <t>R-Value Ref.</t>
  </si>
  <si>
    <t>Anchor Cell</t>
  </si>
  <si>
    <t>Branch Name</t>
  </si>
  <si>
    <t>Collapsed</t>
  </si>
  <si>
    <t>0,1,1,0,0,Exponential, 0,0,0,0,-1,0,.0001</t>
  </si>
  <si>
    <t>1.0.?</t>
  </si>
  <si>
    <t>5.0.0</t>
  </si>
  <si>
    <t>0</t>
  </si>
  <si>
    <t>1,0,0,5,10,11,12,13,14,1,0,0</t>
  </si>
  <si>
    <t>Cost table</t>
  </si>
  <si>
    <t>Decision tree</t>
  </si>
  <si>
    <t>&lt;NF&gt;</t>
  </si>
  <si>
    <t>No change</t>
  </si>
  <si>
    <t>% change</t>
  </si>
  <si>
    <t>Down big</t>
  </si>
  <si>
    <t>Down a little</t>
  </si>
  <si>
    <t>Up a little</t>
  </si>
  <si>
    <t>Up big</t>
  </si>
  <si>
    <t>Transaction cost for 500-ton futures contract</t>
  </si>
  <si>
    <t>Transaction cost for 1000-ton futures contract</t>
  </si>
  <si>
    <t>Purchase 1000 tons in 6 months</t>
  </si>
  <si>
    <t>Purchase futures contract for 500 tons now and purchase 500 tons in 6 months</t>
  </si>
  <si>
    <t>Purchase futures contract for 1000 tons now</t>
  </si>
  <si>
    <t>Purchase 1000-ton futures</t>
  </si>
  <si>
    <t>Risk tolerance</t>
  </si>
  <si>
    <t>2285A02</t>
  </si>
  <si>
    <t>Purchase 500-ton futures</t>
  </si>
  <si>
    <t>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</si>
</sst>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quot;$&quot;#,##0.000"/>
    <numFmt numFmtId="165" formatCode="&quot;$&quot;#,##0"/>
    <numFmt numFmtId="166" formatCode="0.0%"/>
    <numFmt numFmtId="167" formatCode="0.000"/>
  </numFmts>
  <fonts count="14" x14ac:knownFonts="1">
    <font>
      <sz val="11"/>
      <name val="Calibri"/>
      <family val="2"/>
    </font>
    <font>
      <sz val="11"/>
      <color theme="1"/>
      <name val="Calibri"/>
      <family val="2"/>
      <scheme val="minor"/>
    </font>
    <font>
      <sz val="8"/>
      <name val="Arial"/>
      <family val="2"/>
    </font>
    <font>
      <sz val="11"/>
      <name val="Calibri"/>
      <family val="2"/>
    </font>
    <font>
      <b/>
      <sz val="11"/>
      <name val="Calibri"/>
      <family val="2"/>
    </font>
    <font>
      <sz val="8"/>
      <color indexed="8"/>
      <name val="Calibri"/>
      <family val="2"/>
    </font>
    <font>
      <b/>
      <sz val="8"/>
      <color indexed="17"/>
      <name val="Calibri"/>
      <family val="2"/>
    </font>
    <font>
      <b/>
      <sz val="8"/>
      <color indexed="18"/>
      <name val="Calibri"/>
      <family val="2"/>
    </font>
    <font>
      <sz val="8"/>
      <color indexed="17"/>
      <name val="Calibri"/>
      <family val="2"/>
    </font>
    <font>
      <sz val="8"/>
      <name val="Calibri"/>
      <family val="2"/>
    </font>
    <font>
      <b/>
      <sz val="8"/>
      <color rgb="FF000080"/>
      <name val="Calibri"/>
      <family val="2"/>
    </font>
    <font>
      <b/>
      <sz val="8"/>
      <color rgb="FF800000"/>
      <name val="Calibri"/>
      <family val="2"/>
    </font>
    <font>
      <sz val="8"/>
      <color rgb="FF800000"/>
      <name val="Calibri"/>
      <family val="2"/>
    </font>
    <font>
      <sz val="11"/>
      <name val="Calibri"/>
      <family val="2"/>
      <scheme val="minor"/>
    </font>
  </fonts>
  <fills count="2">
    <fill>
      <patternFill patternType="none"/>
    </fill>
    <fill>
      <patternFill patternType="gray125"/>
    </fill>
  </fills>
  <borders count="1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theme="0"/>
      </right>
      <top/>
      <bottom/>
      <diagonal/>
    </border>
    <border>
      <left style="thin">
        <color theme="0"/>
      </left>
      <right style="thin">
        <color theme="0"/>
      </right>
      <top/>
      <bottom/>
      <diagonal/>
    </border>
  </borders>
  <cellStyleXfs count="3">
    <xf numFmtId="0" fontId="0" fillId="0" borderId="0"/>
    <xf numFmtId="9" fontId="3" fillId="0" borderId="0" applyFont="0" applyFill="0" applyBorder="0" applyAlignment="0" applyProtection="0"/>
    <xf numFmtId="0" fontId="1" fillId="0" borderId="0"/>
  </cellStyleXfs>
  <cellXfs count="50">
    <xf numFmtId="0" fontId="0" fillId="0" borderId="0" xfId="0"/>
    <xf numFmtId="0" fontId="3" fillId="0" borderId="0" xfId="0" applyFont="1" applyAlignment="1">
      <alignment horizontal="left"/>
    </xf>
    <xf numFmtId="0" fontId="3" fillId="0" borderId="0" xfId="0" quotePrefix="1" applyFont="1" applyAlignment="1">
      <alignment horizontal="left"/>
    </xf>
    <xf numFmtId="0" fontId="3" fillId="0" borderId="0" xfId="0" applyFont="1"/>
    <xf numFmtId="6" fontId="3" fillId="0" borderId="0" xfId="0" applyNumberFormat="1" applyFont="1"/>
    <xf numFmtId="0" fontId="4" fillId="0" borderId="0" xfId="0" applyFont="1"/>
    <xf numFmtId="165" fontId="3" fillId="0" borderId="4" xfId="0" applyNumberFormat="1" applyFont="1" applyFill="1" applyBorder="1"/>
    <xf numFmtId="165" fontId="3" fillId="0" borderId="5" xfId="0" applyNumberFormat="1" applyFont="1" applyFill="1" applyBorder="1"/>
    <xf numFmtId="165" fontId="3" fillId="0" borderId="6" xfId="0" applyNumberFormat="1" applyFont="1" applyFill="1" applyBorder="1"/>
    <xf numFmtId="165" fontId="3" fillId="0" borderId="7" xfId="0" applyNumberFormat="1" applyFont="1" applyFill="1" applyBorder="1"/>
    <xf numFmtId="165" fontId="3" fillId="0" borderId="0" xfId="0" applyNumberFormat="1" applyFont="1" applyFill="1" applyBorder="1"/>
    <xf numFmtId="165" fontId="3" fillId="0" borderId="8" xfId="0" applyNumberFormat="1" applyFont="1" applyFill="1" applyBorder="1"/>
    <xf numFmtId="165" fontId="3" fillId="0" borderId="1" xfId="0" applyNumberFormat="1" applyFont="1" applyFill="1" applyBorder="1"/>
    <xf numFmtId="165" fontId="3" fillId="0" borderId="2" xfId="0" applyNumberFormat="1" applyFont="1" applyFill="1" applyBorder="1"/>
    <xf numFmtId="165" fontId="3" fillId="0" borderId="3" xfId="0" applyNumberFormat="1" applyFont="1" applyFill="1" applyBorder="1"/>
    <xf numFmtId="0" fontId="6" fillId="0" borderId="0" xfId="0" applyFont="1" applyAlignment="1">
      <alignment horizontal="right"/>
    </xf>
    <xf numFmtId="0" fontId="7" fillId="0" borderId="0" xfId="0" applyFont="1" applyAlignment="1">
      <alignment horizontal="center"/>
    </xf>
    <xf numFmtId="0" fontId="6" fillId="0" borderId="0" xfId="0" applyNumberFormat="1" applyFont="1" applyAlignment="1">
      <alignment horizontal="right"/>
    </xf>
    <xf numFmtId="0" fontId="8" fillId="0" borderId="0" xfId="0" applyFont="1" applyAlignment="1">
      <alignment horizontal="center"/>
    </xf>
    <xf numFmtId="0" fontId="9" fillId="0" borderId="0" xfId="0" applyFont="1" applyAlignment="1">
      <alignment horizontal="right"/>
    </xf>
    <xf numFmtId="0" fontId="9" fillId="0" borderId="0" xfId="0" applyFont="1"/>
    <xf numFmtId="0" fontId="10" fillId="0" borderId="0" xfId="0" applyFont="1" applyAlignment="1">
      <alignment horizontal="center"/>
    </xf>
    <xf numFmtId="0" fontId="12" fillId="0" borderId="0" xfId="0" applyFont="1" applyAlignment="1">
      <alignment horizontal="center"/>
    </xf>
    <xf numFmtId="8" fontId="3" fillId="0" borderId="0" xfId="0" quotePrefix="1" applyNumberFormat="1" applyFont="1" applyAlignment="1">
      <alignment horizontal="left"/>
    </xf>
    <xf numFmtId="166" fontId="9" fillId="0" borderId="0" xfId="0" applyNumberFormat="1" applyFont="1" applyAlignment="1">
      <alignment horizontal="right"/>
    </xf>
    <xf numFmtId="165" fontId="9" fillId="0" borderId="0" xfId="0" applyNumberFormat="1" applyFont="1" applyAlignment="1">
      <alignment horizontal="right"/>
    </xf>
    <xf numFmtId="0" fontId="13" fillId="0" borderId="9" xfId="2" applyFont="1" applyBorder="1" applyAlignment="1">
      <alignment vertical="center"/>
    </xf>
    <xf numFmtId="0" fontId="13" fillId="0" borderId="10" xfId="2" applyFont="1" applyBorder="1" applyAlignment="1">
      <alignment horizontal="left" vertical="center"/>
    </xf>
    <xf numFmtId="0" fontId="13" fillId="0" borderId="10" xfId="2" applyFont="1" applyBorder="1" applyAlignment="1">
      <alignment horizontal="right" vertical="center"/>
    </xf>
    <xf numFmtId="0" fontId="13" fillId="0" borderId="10" xfId="2" applyFont="1" applyBorder="1" applyAlignment="1">
      <alignment vertical="center"/>
    </xf>
    <xf numFmtId="0" fontId="1" fillId="0" borderId="0" xfId="2"/>
    <xf numFmtId="0" fontId="13" fillId="0" borderId="0" xfId="2" applyFont="1" applyAlignment="1">
      <alignment horizontal="left"/>
    </xf>
    <xf numFmtId="0" fontId="13" fillId="0" borderId="0" xfId="2" applyFont="1" applyAlignment="1">
      <alignment horizontal="right"/>
    </xf>
    <xf numFmtId="167" fontId="13" fillId="0" borderId="0" xfId="2" applyNumberFormat="1" applyFont="1" applyAlignment="1">
      <alignment horizontal="right"/>
    </xf>
    <xf numFmtId="2" fontId="13" fillId="0" borderId="0" xfId="2" applyNumberFormat="1" applyFont="1" applyAlignment="1">
      <alignment horizontal="right"/>
    </xf>
    <xf numFmtId="0" fontId="1" fillId="0" borderId="0" xfId="2" applyAlignment="1">
      <alignment horizontal="left"/>
    </xf>
    <xf numFmtId="0" fontId="1" fillId="0" borderId="0" xfId="2" applyAlignment="1">
      <alignment horizontal="right"/>
    </xf>
    <xf numFmtId="0" fontId="0" fillId="0" borderId="0" xfId="0" applyFont="1"/>
    <xf numFmtId="9" fontId="3" fillId="0" borderId="0" xfId="1" applyFont="1"/>
    <xf numFmtId="165" fontId="3" fillId="0" borderId="0" xfId="0" applyNumberFormat="1" applyFont="1" applyAlignment="1">
      <alignment horizontal="left"/>
    </xf>
    <xf numFmtId="165" fontId="6" fillId="0" borderId="0" xfId="0" applyNumberFormat="1" applyFont="1" applyAlignment="1">
      <alignment horizontal="center"/>
    </xf>
    <xf numFmtId="165" fontId="11" fillId="0" borderId="0" xfId="0" applyNumberFormat="1" applyFont="1" applyAlignment="1">
      <alignment horizontal="center"/>
    </xf>
    <xf numFmtId="165" fontId="7" fillId="0" borderId="0" xfId="0" applyNumberFormat="1" applyFont="1" applyAlignment="1">
      <alignment horizontal="center"/>
    </xf>
    <xf numFmtId="165" fontId="10" fillId="0" borderId="0" xfId="0" applyNumberFormat="1" applyFont="1" applyAlignment="1">
      <alignment horizontal="center"/>
    </xf>
    <xf numFmtId="165" fontId="5" fillId="0" borderId="0" xfId="0" applyNumberFormat="1" applyFont="1" applyAlignment="1">
      <alignment horizontal="right"/>
    </xf>
    <xf numFmtId="9" fontId="0" fillId="0" borderId="0" xfId="0" applyNumberFormat="1" applyFont="1" applyAlignment="1">
      <alignment horizontal="right"/>
    </xf>
    <xf numFmtId="0" fontId="3" fillId="0" borderId="0" xfId="0" applyFont="1" applyAlignment="1"/>
    <xf numFmtId="6" fontId="3" fillId="0" borderId="0" xfId="0" applyNumberFormat="1" applyFont="1" applyFill="1" applyBorder="1"/>
    <xf numFmtId="164" fontId="3" fillId="0" borderId="0" xfId="0" applyNumberFormat="1" applyFont="1" applyFill="1" applyBorder="1"/>
    <xf numFmtId="0" fontId="3" fillId="0" borderId="0" xfId="0" applyFont="1" applyFill="1" applyBorder="1"/>
  </cellXfs>
  <cellStyles count="3">
    <cellStyle name="Normal" xfId="0" builtinId="0" customBuiltin="1"/>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552450</xdr:colOff>
      <xdr:row>26</xdr:row>
      <xdr:rowOff>85724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0" y="0"/>
          <a:ext cx="8229600" cy="5038724"/>
        </a:xfrm>
        <a:prstGeom prst="roundRect">
          <a:avLst>
            <a:gd name="adj" fmla="val 11495"/>
          </a:avLst>
        </a:prstGeom>
        <a:ln>
          <a:noFill/>
          <a:headEnd/>
          <a:tailEnd/>
        </a:ln>
        <a:effectLst>
          <a:outerShdw blurRad="177800" dist="63500" dir="2700000" algn="tl" rotWithShape="0">
            <a:prstClr val="black">
              <a:alpha val="35000"/>
            </a:prstClr>
          </a:outerShdw>
        </a:effectLst>
        <a:scene3d>
          <a:camera prst="orthographicFront"/>
          <a:lightRig rig="threePt" dir="t"/>
        </a:scene3d>
        <a:sp3d>
          <a:bevelT w="152400" h="50800" prst="softRound"/>
        </a:sp3d>
      </xdr:spPr>
      <xdr:style>
        <a:lnRef idx="2">
          <a:schemeClr val="accent2"/>
        </a:lnRef>
        <a:fillRef idx="1">
          <a:schemeClr val="lt1"/>
        </a:fillRef>
        <a:effectRef idx="0">
          <a:schemeClr val="accent2"/>
        </a:effectRef>
        <a:fontRef idx="minor">
          <a:schemeClr val="dk1"/>
        </a:fontRef>
      </xdr:style>
      <xdr:txBody>
        <a:bodyPr vertOverflow="clip" wrap="square" lIns="182880" tIns="182880" rIns="182880" bIns="182880" anchor="t" upright="1"/>
        <a:lstStyle/>
        <a:p>
          <a:pPr rtl="0"/>
          <a:endParaRPr lang="en-US" sz="1400" b="1" i="0" baseline="0">
            <a:solidFill>
              <a:schemeClr val="dk1"/>
            </a:solidFill>
            <a:effectLst/>
            <a:latin typeface="+mj-lt"/>
            <a:ea typeface="+mn-ea"/>
            <a:cs typeface="+mn-cs"/>
          </a:endParaRPr>
        </a:p>
        <a:p>
          <a:pPr rtl="0"/>
          <a:r>
            <a:rPr lang="en-US" sz="1400" b="1" i="0" baseline="0">
              <a:solidFill>
                <a:schemeClr val="dk1"/>
              </a:solidFill>
              <a:effectLst/>
              <a:latin typeface="+mj-lt"/>
              <a:ea typeface="+mn-ea"/>
              <a:cs typeface="+mn-cs"/>
            </a:rPr>
            <a:t>Purchasing Strategy</a:t>
          </a:r>
        </a:p>
        <a:p>
          <a:pPr rtl="0"/>
          <a:endParaRPr lang="en-US" sz="1100">
            <a:effectLst/>
          </a:endParaRPr>
        </a:p>
        <a:p>
          <a:pPr rtl="0"/>
          <a:r>
            <a:rPr lang="en-US" sz="1100" b="0" i="0" baseline="0">
              <a:solidFill>
                <a:schemeClr val="dk1"/>
              </a:solidFill>
              <a:effectLst/>
              <a:latin typeface="+mn-lt"/>
              <a:ea typeface="+mn-ea"/>
              <a:cs typeface="+mn-cs"/>
            </a:rPr>
            <a:t>A candy manufacturing company knows that it will need 1000 tons of sugar in 6 months for the holiday season. The company has three options for purchasing this sugar: (1) It can wait 6 months and purchase the sugar then at the going price; (2) it can buy a 1000-ton futures contract now for $10,000, which guarantees the delivery of the sugar in 6 months at a locked-in price equal to the current price of 13 cents per pound; or (3) it can go halfway between options (1) and (2), buying a 500-ton futures contract now for $5000 and waiting to purchase the other 500 tons at the going price in 6 months.</a:t>
          </a:r>
        </a:p>
        <a:p>
          <a:pPr rtl="0"/>
          <a:endParaRPr lang="en-US" sz="1100" b="0" i="0" baseline="0">
            <a:solidFill>
              <a:schemeClr val="dk1"/>
            </a:solidFill>
            <a:effectLst/>
            <a:latin typeface="+mn-lt"/>
            <a:ea typeface="+mn-ea"/>
            <a:cs typeface="+mn-cs"/>
          </a:endParaRPr>
        </a:p>
        <a:p>
          <a:pPr rtl="0"/>
          <a:r>
            <a:rPr lang="en-US" sz="1100" b="0" i="0" baseline="0">
              <a:solidFill>
                <a:schemeClr val="dk1"/>
              </a:solidFill>
              <a:effectLst/>
              <a:latin typeface="+mn-lt"/>
              <a:ea typeface="+mn-ea"/>
              <a:cs typeface="+mn-cs"/>
            </a:rPr>
            <a:t>There is considerable uncertainty about the price of sugar in 6 months. The current price is relatively low, compared to recent historical prices, but the company is far from sure which direction the price will move next. Its experts think there is a fairly good chance the price could be slightly lower in 6 months, but they also believe there is some chance it could move back to previous levels and be considerably higher in 6 months. This is reflected in the probability distribution in rows 10 and 11 on the next sheet.</a:t>
          </a:r>
        </a:p>
        <a:p>
          <a:pPr rtl="0"/>
          <a:endParaRPr lang="en-US" sz="1100" b="0" i="0" baseline="0">
            <a:solidFill>
              <a:schemeClr val="dk1"/>
            </a:solidFill>
            <a:effectLst/>
            <a:latin typeface="+mn-lt"/>
            <a:ea typeface="+mn-ea"/>
            <a:cs typeface="+mn-cs"/>
          </a:endParaRPr>
        </a:p>
        <a:p>
          <a:pPr rtl="0"/>
          <a:r>
            <a:rPr lang="en-US" sz="1100" b="0" i="0" baseline="0">
              <a:solidFill>
                <a:schemeClr val="dk1"/>
              </a:solidFill>
              <a:effectLst/>
              <a:latin typeface="+mn-lt"/>
              <a:ea typeface="+mn-ea"/>
              <a:cs typeface="+mn-cs"/>
            </a:rPr>
            <a:t>The decision tree for the company's decision is straightforward, especially with the help of a cost table to perform the necessary calculations. (Note that all monetary figures are costs, so it is necessary to change PrecisionTree's default setting from "Maximum Payoff" to "Minimum  Payoff" under Setting &gt; Model Settings &gt; Calculation tab.) The best decision is option (1), to wait and purchase all 1000 tons at the going price in 6 months. However, the difference in expected costs across the three alternatives is fairly small, so this example is a great opportunity for sensitivity analysis. Here are some possibilities:</a:t>
          </a:r>
        </a:p>
        <a:p>
          <a:pPr rtl="0"/>
          <a:endParaRPr lang="en-US" sz="1100" b="0" i="0" baseline="0">
            <a:solidFill>
              <a:schemeClr val="dk1"/>
            </a:solidFill>
            <a:effectLst/>
            <a:latin typeface="+mn-lt"/>
            <a:ea typeface="+mn-ea"/>
            <a:cs typeface="+mn-cs"/>
          </a:endParaRPr>
        </a:p>
        <a:p>
          <a:pPr rtl="0"/>
          <a:r>
            <a:rPr lang="en-US" sz="1100" b="0" i="0" baseline="0">
              <a:solidFill>
                <a:schemeClr val="dk1"/>
              </a:solidFill>
              <a:effectLst/>
              <a:latin typeface="+mn-lt"/>
              <a:ea typeface="+mn-ea"/>
              <a:cs typeface="+mn-cs"/>
            </a:rPr>
            <a:t>1. What if the probabilities of price increases in 6 months are larger? </a:t>
          </a:r>
        </a:p>
        <a:p>
          <a:pPr rtl="0"/>
          <a:r>
            <a:rPr lang="en-US" sz="1100" b="0" i="0" baseline="0">
              <a:solidFill>
                <a:schemeClr val="dk1"/>
              </a:solidFill>
              <a:effectLst/>
              <a:latin typeface="+mn-lt"/>
              <a:ea typeface="+mn-ea"/>
              <a:cs typeface="+mn-cs"/>
            </a:rPr>
            <a:t>2. What if the possible price increases in 6 months are larger (or the possible price decreases are smaller)?</a:t>
          </a:r>
        </a:p>
        <a:p>
          <a:pPr rtl="0"/>
          <a:r>
            <a:rPr lang="en-US" sz="1100" b="0" i="0" baseline="0">
              <a:solidFill>
                <a:schemeClr val="dk1"/>
              </a:solidFill>
              <a:effectLst/>
              <a:latin typeface="+mn-lt"/>
              <a:ea typeface="+mn-ea"/>
              <a:cs typeface="+mn-cs"/>
            </a:rPr>
            <a:t>3. A risk tolerance has been entered in cell C7, but it hasn't been used. How risk averse will the company have to be before it decides that buying a futures contract is best?</a:t>
          </a:r>
          <a:endParaRPr lang="en-US">
            <a:effectLst/>
          </a:endParaRPr>
        </a:p>
      </xdr:txBody>
    </xdr:sp>
    <xdr:clientData/>
  </xdr:twoCellAnchor>
  <xdr:twoCellAnchor editAs="absolute">
    <xdr:from>
      <xdr:col>1</xdr:col>
      <xdr:colOff>171450</xdr:colOff>
      <xdr:row>1</xdr:row>
      <xdr:rowOff>0</xdr:rowOff>
    </xdr:from>
    <xdr:to>
      <xdr:col>2</xdr:col>
      <xdr:colOff>161924</xdr:colOff>
      <xdr:row>2</xdr:row>
      <xdr:rowOff>3810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90500"/>
          <a:ext cx="1457324" cy="194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242697</xdr:colOff>
      <xdr:row>43</xdr:row>
      <xdr:rowOff>185420</xdr:rowOff>
    </xdr:from>
    <xdr:to>
      <xdr:col>4</xdr:col>
      <xdr:colOff>127</xdr:colOff>
      <xdr:row>43</xdr:row>
      <xdr:rowOff>185420</xdr:rowOff>
    </xdr:to>
    <xdr:cxnSp macro="_xll.PtreeEvent_ObjectClick">
      <xdr:nvCxnSpPr>
        <xdr:cNvPr id="60" name="PTObj_DBranchHLine_1_14">
          <a:extLst>
            <a:ext uri="{FF2B5EF4-FFF2-40B4-BE49-F238E27FC236}">
              <a16:creationId xmlns:a16="http://schemas.microsoft.com/office/drawing/2014/main" id="{00000000-0008-0000-0300-00003C000000}"/>
            </a:ext>
          </a:extLst>
        </xdr:cNvPr>
        <xdr:cNvCxnSpPr/>
      </xdr:nvCxnSpPr>
      <xdr:spPr>
        <a:xfrm>
          <a:off x="6633972" y="8186420"/>
          <a:ext cx="130048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90297</xdr:colOff>
      <xdr:row>35</xdr:row>
      <xdr:rowOff>180339</xdr:rowOff>
    </xdr:from>
    <xdr:to>
      <xdr:col>3</xdr:col>
      <xdr:colOff>242697</xdr:colOff>
      <xdr:row>43</xdr:row>
      <xdr:rowOff>185420</xdr:rowOff>
    </xdr:to>
    <xdr:cxnSp macro="_xll.PtreeEvent_ObjectClick">
      <xdr:nvCxnSpPr>
        <xdr:cNvPr id="59" name="PTObj_DBranchDLine_1_14">
          <a:extLst>
            <a:ext uri="{FF2B5EF4-FFF2-40B4-BE49-F238E27FC236}">
              <a16:creationId xmlns:a16="http://schemas.microsoft.com/office/drawing/2014/main" id="{00000000-0008-0000-0300-00003B000000}"/>
            </a:ext>
          </a:extLst>
        </xdr:cNvPr>
        <xdr:cNvCxnSpPr/>
      </xdr:nvCxnSpPr>
      <xdr:spPr>
        <a:xfrm>
          <a:off x="6481572" y="6657339"/>
          <a:ext cx="152400" cy="1529081"/>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242697</xdr:colOff>
      <xdr:row>41</xdr:row>
      <xdr:rowOff>185420</xdr:rowOff>
    </xdr:from>
    <xdr:to>
      <xdr:col>4</xdr:col>
      <xdr:colOff>127</xdr:colOff>
      <xdr:row>41</xdr:row>
      <xdr:rowOff>185420</xdr:rowOff>
    </xdr:to>
    <xdr:cxnSp macro="_xll.PtreeEvent_ObjectClick">
      <xdr:nvCxnSpPr>
        <xdr:cNvPr id="56" name="PTObj_DBranchHLine_1_13">
          <a:extLst>
            <a:ext uri="{FF2B5EF4-FFF2-40B4-BE49-F238E27FC236}">
              <a16:creationId xmlns:a16="http://schemas.microsoft.com/office/drawing/2014/main" id="{00000000-0008-0000-0300-000038000000}"/>
            </a:ext>
          </a:extLst>
        </xdr:cNvPr>
        <xdr:cNvCxnSpPr/>
      </xdr:nvCxnSpPr>
      <xdr:spPr>
        <a:xfrm>
          <a:off x="6633972" y="7805420"/>
          <a:ext cx="130048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90297</xdr:colOff>
      <xdr:row>35</xdr:row>
      <xdr:rowOff>180339</xdr:rowOff>
    </xdr:from>
    <xdr:to>
      <xdr:col>3</xdr:col>
      <xdr:colOff>242697</xdr:colOff>
      <xdr:row>41</xdr:row>
      <xdr:rowOff>185420</xdr:rowOff>
    </xdr:to>
    <xdr:cxnSp macro="_xll.PtreeEvent_ObjectClick">
      <xdr:nvCxnSpPr>
        <xdr:cNvPr id="55" name="PTObj_DBranchDLine_1_13">
          <a:extLst>
            <a:ext uri="{FF2B5EF4-FFF2-40B4-BE49-F238E27FC236}">
              <a16:creationId xmlns:a16="http://schemas.microsoft.com/office/drawing/2014/main" id="{00000000-0008-0000-0300-000037000000}"/>
            </a:ext>
          </a:extLst>
        </xdr:cNvPr>
        <xdr:cNvCxnSpPr/>
      </xdr:nvCxnSpPr>
      <xdr:spPr>
        <a:xfrm>
          <a:off x="6481572" y="6657339"/>
          <a:ext cx="152400" cy="1148081"/>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242697</xdr:colOff>
      <xdr:row>39</xdr:row>
      <xdr:rowOff>185420</xdr:rowOff>
    </xdr:from>
    <xdr:to>
      <xdr:col>4</xdr:col>
      <xdr:colOff>127</xdr:colOff>
      <xdr:row>39</xdr:row>
      <xdr:rowOff>185420</xdr:rowOff>
    </xdr:to>
    <xdr:cxnSp macro="_xll.PtreeEvent_ObjectClick">
      <xdr:nvCxnSpPr>
        <xdr:cNvPr id="52" name="PTObj_DBranchHLine_1_12">
          <a:extLst>
            <a:ext uri="{FF2B5EF4-FFF2-40B4-BE49-F238E27FC236}">
              <a16:creationId xmlns:a16="http://schemas.microsoft.com/office/drawing/2014/main" id="{00000000-0008-0000-0300-000034000000}"/>
            </a:ext>
          </a:extLst>
        </xdr:cNvPr>
        <xdr:cNvCxnSpPr/>
      </xdr:nvCxnSpPr>
      <xdr:spPr>
        <a:xfrm>
          <a:off x="6633972" y="7424420"/>
          <a:ext cx="130048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90297</xdr:colOff>
      <xdr:row>35</xdr:row>
      <xdr:rowOff>180339</xdr:rowOff>
    </xdr:from>
    <xdr:to>
      <xdr:col>3</xdr:col>
      <xdr:colOff>242697</xdr:colOff>
      <xdr:row>39</xdr:row>
      <xdr:rowOff>185420</xdr:rowOff>
    </xdr:to>
    <xdr:cxnSp macro="_xll.PtreeEvent_ObjectClick">
      <xdr:nvCxnSpPr>
        <xdr:cNvPr id="51" name="PTObj_DBranchDLine_1_12">
          <a:extLst>
            <a:ext uri="{FF2B5EF4-FFF2-40B4-BE49-F238E27FC236}">
              <a16:creationId xmlns:a16="http://schemas.microsoft.com/office/drawing/2014/main" id="{00000000-0008-0000-0300-000033000000}"/>
            </a:ext>
          </a:extLst>
        </xdr:cNvPr>
        <xdr:cNvCxnSpPr/>
      </xdr:nvCxnSpPr>
      <xdr:spPr>
        <a:xfrm>
          <a:off x="6481572" y="6657339"/>
          <a:ext cx="152400" cy="767081"/>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242697</xdr:colOff>
      <xdr:row>37</xdr:row>
      <xdr:rowOff>185420</xdr:rowOff>
    </xdr:from>
    <xdr:to>
      <xdr:col>4</xdr:col>
      <xdr:colOff>127</xdr:colOff>
      <xdr:row>37</xdr:row>
      <xdr:rowOff>185420</xdr:rowOff>
    </xdr:to>
    <xdr:cxnSp macro="_xll.PtreeEvent_ObjectClick">
      <xdr:nvCxnSpPr>
        <xdr:cNvPr id="48" name="PTObj_DBranchHLine_1_11">
          <a:extLst>
            <a:ext uri="{FF2B5EF4-FFF2-40B4-BE49-F238E27FC236}">
              <a16:creationId xmlns:a16="http://schemas.microsoft.com/office/drawing/2014/main" id="{00000000-0008-0000-0300-000030000000}"/>
            </a:ext>
          </a:extLst>
        </xdr:cNvPr>
        <xdr:cNvCxnSpPr/>
      </xdr:nvCxnSpPr>
      <xdr:spPr>
        <a:xfrm>
          <a:off x="6633972" y="7043420"/>
          <a:ext cx="130048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90297</xdr:colOff>
      <xdr:row>35</xdr:row>
      <xdr:rowOff>180339</xdr:rowOff>
    </xdr:from>
    <xdr:to>
      <xdr:col>3</xdr:col>
      <xdr:colOff>242697</xdr:colOff>
      <xdr:row>37</xdr:row>
      <xdr:rowOff>185420</xdr:rowOff>
    </xdr:to>
    <xdr:cxnSp macro="_xll.PtreeEvent_ObjectClick">
      <xdr:nvCxnSpPr>
        <xdr:cNvPr id="47" name="PTObj_DBranchDLine_1_11">
          <a:extLst>
            <a:ext uri="{FF2B5EF4-FFF2-40B4-BE49-F238E27FC236}">
              <a16:creationId xmlns:a16="http://schemas.microsoft.com/office/drawing/2014/main" id="{00000000-0008-0000-0300-00002F000000}"/>
            </a:ext>
          </a:extLst>
        </xdr:cNvPr>
        <xdr:cNvCxnSpPr/>
      </xdr:nvCxnSpPr>
      <xdr:spPr>
        <a:xfrm>
          <a:off x="6481572" y="6657339"/>
          <a:ext cx="152400" cy="386081"/>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242697</xdr:colOff>
      <xdr:row>33</xdr:row>
      <xdr:rowOff>185420</xdr:rowOff>
    </xdr:from>
    <xdr:to>
      <xdr:col>4</xdr:col>
      <xdr:colOff>127</xdr:colOff>
      <xdr:row>33</xdr:row>
      <xdr:rowOff>185420</xdr:rowOff>
    </xdr:to>
    <xdr:cxnSp macro="_xll.PtreeEvent_ObjectClick">
      <xdr:nvCxnSpPr>
        <xdr:cNvPr id="44" name="PTObj_DBranchHLine_1_10">
          <a:extLst>
            <a:ext uri="{FF2B5EF4-FFF2-40B4-BE49-F238E27FC236}">
              <a16:creationId xmlns:a16="http://schemas.microsoft.com/office/drawing/2014/main" id="{00000000-0008-0000-0300-00002C000000}"/>
            </a:ext>
          </a:extLst>
        </xdr:cNvPr>
        <xdr:cNvCxnSpPr/>
      </xdr:nvCxnSpPr>
      <xdr:spPr>
        <a:xfrm>
          <a:off x="6633972" y="6281420"/>
          <a:ext cx="130048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90297</xdr:colOff>
      <xdr:row>33</xdr:row>
      <xdr:rowOff>185420</xdr:rowOff>
    </xdr:from>
    <xdr:to>
      <xdr:col>3</xdr:col>
      <xdr:colOff>242697</xdr:colOff>
      <xdr:row>35</xdr:row>
      <xdr:rowOff>180339</xdr:rowOff>
    </xdr:to>
    <xdr:cxnSp macro="_xll.PtreeEvent_ObjectClick">
      <xdr:nvCxnSpPr>
        <xdr:cNvPr id="43" name="PTObj_DBranchDLine_1_10">
          <a:extLst>
            <a:ext uri="{FF2B5EF4-FFF2-40B4-BE49-F238E27FC236}">
              <a16:creationId xmlns:a16="http://schemas.microsoft.com/office/drawing/2014/main" id="{00000000-0008-0000-0300-00002B000000}"/>
            </a:ext>
          </a:extLst>
        </xdr:cNvPr>
        <xdr:cNvCxnSpPr/>
      </xdr:nvCxnSpPr>
      <xdr:spPr>
        <a:xfrm flipV="1">
          <a:off x="6481572" y="6281420"/>
          <a:ext cx="152400" cy="375919"/>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242697</xdr:colOff>
      <xdr:row>35</xdr:row>
      <xdr:rowOff>185420</xdr:rowOff>
    </xdr:from>
    <xdr:to>
      <xdr:col>3</xdr:col>
      <xdr:colOff>127</xdr:colOff>
      <xdr:row>35</xdr:row>
      <xdr:rowOff>185420</xdr:rowOff>
    </xdr:to>
    <xdr:cxnSp macro="_xll.PtreeEvent_ObjectClick">
      <xdr:nvCxnSpPr>
        <xdr:cNvPr id="40" name="PTObj_DBranchHLine_1_3">
          <a:extLst>
            <a:ext uri="{FF2B5EF4-FFF2-40B4-BE49-F238E27FC236}">
              <a16:creationId xmlns:a16="http://schemas.microsoft.com/office/drawing/2014/main" id="{00000000-0008-0000-0300-000028000000}"/>
            </a:ext>
          </a:extLst>
        </xdr:cNvPr>
        <xdr:cNvCxnSpPr/>
      </xdr:nvCxnSpPr>
      <xdr:spPr>
        <a:xfrm>
          <a:off x="4719447" y="6662420"/>
          <a:ext cx="1671955"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90297</xdr:colOff>
      <xdr:row>31</xdr:row>
      <xdr:rowOff>180340</xdr:rowOff>
    </xdr:from>
    <xdr:to>
      <xdr:col>2</xdr:col>
      <xdr:colOff>242697</xdr:colOff>
      <xdr:row>35</xdr:row>
      <xdr:rowOff>185420</xdr:rowOff>
    </xdr:to>
    <xdr:cxnSp macro="_xll.PtreeEvent_ObjectClick">
      <xdr:nvCxnSpPr>
        <xdr:cNvPr id="39" name="PTObj_DBranchDLine_1_3">
          <a:extLst>
            <a:ext uri="{FF2B5EF4-FFF2-40B4-BE49-F238E27FC236}">
              <a16:creationId xmlns:a16="http://schemas.microsoft.com/office/drawing/2014/main" id="{00000000-0008-0000-0300-000027000000}"/>
            </a:ext>
          </a:extLst>
        </xdr:cNvPr>
        <xdr:cNvCxnSpPr/>
      </xdr:nvCxnSpPr>
      <xdr:spPr>
        <a:xfrm>
          <a:off x="4567047" y="5895340"/>
          <a:ext cx="152400" cy="76708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242697</xdr:colOff>
      <xdr:row>29</xdr:row>
      <xdr:rowOff>185420</xdr:rowOff>
    </xdr:from>
    <xdr:to>
      <xdr:col>4</xdr:col>
      <xdr:colOff>127</xdr:colOff>
      <xdr:row>29</xdr:row>
      <xdr:rowOff>185420</xdr:rowOff>
    </xdr:to>
    <xdr:cxnSp macro="_xll.PtreeEvent_ObjectClick">
      <xdr:nvCxnSpPr>
        <xdr:cNvPr id="28" name="PTObj_DBranchHLine_1_9">
          <a:extLst>
            <a:ext uri="{FF2B5EF4-FFF2-40B4-BE49-F238E27FC236}">
              <a16:creationId xmlns:a16="http://schemas.microsoft.com/office/drawing/2014/main" id="{00000000-0008-0000-0300-00001C000000}"/>
            </a:ext>
          </a:extLst>
        </xdr:cNvPr>
        <xdr:cNvCxnSpPr/>
      </xdr:nvCxnSpPr>
      <xdr:spPr>
        <a:xfrm>
          <a:off x="6633972" y="5519420"/>
          <a:ext cx="130048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90297</xdr:colOff>
      <xdr:row>21</xdr:row>
      <xdr:rowOff>180340</xdr:rowOff>
    </xdr:from>
    <xdr:to>
      <xdr:col>3</xdr:col>
      <xdr:colOff>242697</xdr:colOff>
      <xdr:row>29</xdr:row>
      <xdr:rowOff>185420</xdr:rowOff>
    </xdr:to>
    <xdr:cxnSp macro="_xll.PtreeEvent_ObjectClick">
      <xdr:nvCxnSpPr>
        <xdr:cNvPr id="27" name="PTObj_DBranchDLine_1_9">
          <a:extLst>
            <a:ext uri="{FF2B5EF4-FFF2-40B4-BE49-F238E27FC236}">
              <a16:creationId xmlns:a16="http://schemas.microsoft.com/office/drawing/2014/main" id="{00000000-0008-0000-0300-00001B000000}"/>
            </a:ext>
          </a:extLst>
        </xdr:cNvPr>
        <xdr:cNvCxnSpPr/>
      </xdr:nvCxnSpPr>
      <xdr:spPr>
        <a:xfrm>
          <a:off x="6481572" y="3990340"/>
          <a:ext cx="152400" cy="152908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242697</xdr:colOff>
      <xdr:row>27</xdr:row>
      <xdr:rowOff>185420</xdr:rowOff>
    </xdr:from>
    <xdr:to>
      <xdr:col>4</xdr:col>
      <xdr:colOff>127</xdr:colOff>
      <xdr:row>27</xdr:row>
      <xdr:rowOff>185420</xdr:rowOff>
    </xdr:to>
    <xdr:cxnSp macro="_xll.PtreeEvent_ObjectClick">
      <xdr:nvCxnSpPr>
        <xdr:cNvPr id="24" name="PTObj_DBranchHLine_1_8">
          <a:extLst>
            <a:ext uri="{FF2B5EF4-FFF2-40B4-BE49-F238E27FC236}">
              <a16:creationId xmlns:a16="http://schemas.microsoft.com/office/drawing/2014/main" id="{00000000-0008-0000-0300-000018000000}"/>
            </a:ext>
          </a:extLst>
        </xdr:cNvPr>
        <xdr:cNvCxnSpPr/>
      </xdr:nvCxnSpPr>
      <xdr:spPr>
        <a:xfrm>
          <a:off x="6633972" y="5138420"/>
          <a:ext cx="130048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90297</xdr:colOff>
      <xdr:row>21</xdr:row>
      <xdr:rowOff>180340</xdr:rowOff>
    </xdr:from>
    <xdr:to>
      <xdr:col>3</xdr:col>
      <xdr:colOff>242697</xdr:colOff>
      <xdr:row>27</xdr:row>
      <xdr:rowOff>185420</xdr:rowOff>
    </xdr:to>
    <xdr:cxnSp macro="_xll.PtreeEvent_ObjectClick">
      <xdr:nvCxnSpPr>
        <xdr:cNvPr id="23" name="PTObj_DBranchDLine_1_8">
          <a:extLst>
            <a:ext uri="{FF2B5EF4-FFF2-40B4-BE49-F238E27FC236}">
              <a16:creationId xmlns:a16="http://schemas.microsoft.com/office/drawing/2014/main" id="{00000000-0008-0000-0300-000017000000}"/>
            </a:ext>
          </a:extLst>
        </xdr:cNvPr>
        <xdr:cNvCxnSpPr/>
      </xdr:nvCxnSpPr>
      <xdr:spPr>
        <a:xfrm>
          <a:off x="6481572" y="3990340"/>
          <a:ext cx="152400" cy="114808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242697</xdr:colOff>
      <xdr:row>25</xdr:row>
      <xdr:rowOff>185420</xdr:rowOff>
    </xdr:from>
    <xdr:to>
      <xdr:col>4</xdr:col>
      <xdr:colOff>127</xdr:colOff>
      <xdr:row>25</xdr:row>
      <xdr:rowOff>185420</xdr:rowOff>
    </xdr:to>
    <xdr:cxnSp macro="_xll.PtreeEvent_ObjectClick">
      <xdr:nvCxnSpPr>
        <xdr:cNvPr id="20" name="PTObj_DBranchHLine_1_7">
          <a:extLst>
            <a:ext uri="{FF2B5EF4-FFF2-40B4-BE49-F238E27FC236}">
              <a16:creationId xmlns:a16="http://schemas.microsoft.com/office/drawing/2014/main" id="{00000000-0008-0000-0300-000014000000}"/>
            </a:ext>
          </a:extLst>
        </xdr:cNvPr>
        <xdr:cNvCxnSpPr/>
      </xdr:nvCxnSpPr>
      <xdr:spPr>
        <a:xfrm>
          <a:off x="6633972" y="4757420"/>
          <a:ext cx="1290955"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90297</xdr:colOff>
      <xdr:row>21</xdr:row>
      <xdr:rowOff>180340</xdr:rowOff>
    </xdr:from>
    <xdr:to>
      <xdr:col>3</xdr:col>
      <xdr:colOff>242697</xdr:colOff>
      <xdr:row>25</xdr:row>
      <xdr:rowOff>185420</xdr:rowOff>
    </xdr:to>
    <xdr:cxnSp macro="_xll.PtreeEvent_ObjectClick">
      <xdr:nvCxnSpPr>
        <xdr:cNvPr id="19" name="PTObj_DBranchDLine_1_7">
          <a:extLst>
            <a:ext uri="{FF2B5EF4-FFF2-40B4-BE49-F238E27FC236}">
              <a16:creationId xmlns:a16="http://schemas.microsoft.com/office/drawing/2014/main" id="{00000000-0008-0000-0300-000013000000}"/>
            </a:ext>
          </a:extLst>
        </xdr:cNvPr>
        <xdr:cNvCxnSpPr/>
      </xdr:nvCxnSpPr>
      <xdr:spPr>
        <a:xfrm>
          <a:off x="6481572" y="3990340"/>
          <a:ext cx="152400" cy="76708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242697</xdr:colOff>
      <xdr:row>23</xdr:row>
      <xdr:rowOff>185420</xdr:rowOff>
    </xdr:from>
    <xdr:to>
      <xdr:col>4</xdr:col>
      <xdr:colOff>127</xdr:colOff>
      <xdr:row>23</xdr:row>
      <xdr:rowOff>185420</xdr:rowOff>
    </xdr:to>
    <xdr:cxnSp macro="_xll.PtreeEvent_ObjectClick">
      <xdr:nvCxnSpPr>
        <xdr:cNvPr id="16" name="PTObj_DBranchHLine_1_6">
          <a:extLst>
            <a:ext uri="{FF2B5EF4-FFF2-40B4-BE49-F238E27FC236}">
              <a16:creationId xmlns:a16="http://schemas.microsoft.com/office/drawing/2014/main" id="{00000000-0008-0000-0300-000010000000}"/>
            </a:ext>
          </a:extLst>
        </xdr:cNvPr>
        <xdr:cNvCxnSpPr/>
      </xdr:nvCxnSpPr>
      <xdr:spPr>
        <a:xfrm>
          <a:off x="6633972" y="4376420"/>
          <a:ext cx="114808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90297</xdr:colOff>
      <xdr:row>21</xdr:row>
      <xdr:rowOff>180340</xdr:rowOff>
    </xdr:from>
    <xdr:to>
      <xdr:col>3</xdr:col>
      <xdr:colOff>242697</xdr:colOff>
      <xdr:row>23</xdr:row>
      <xdr:rowOff>185420</xdr:rowOff>
    </xdr:to>
    <xdr:cxnSp macro="_xll.PtreeEvent_ObjectClick">
      <xdr:nvCxnSpPr>
        <xdr:cNvPr id="15" name="PTObj_DBranchDLine_1_6">
          <a:extLst>
            <a:ext uri="{FF2B5EF4-FFF2-40B4-BE49-F238E27FC236}">
              <a16:creationId xmlns:a16="http://schemas.microsoft.com/office/drawing/2014/main" id="{00000000-0008-0000-0300-00000F000000}"/>
            </a:ext>
          </a:extLst>
        </xdr:cNvPr>
        <xdr:cNvCxnSpPr/>
      </xdr:nvCxnSpPr>
      <xdr:spPr>
        <a:xfrm>
          <a:off x="6481572" y="3990340"/>
          <a:ext cx="152400" cy="38608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242697</xdr:colOff>
      <xdr:row>19</xdr:row>
      <xdr:rowOff>185420</xdr:rowOff>
    </xdr:from>
    <xdr:to>
      <xdr:col>4</xdr:col>
      <xdr:colOff>127</xdr:colOff>
      <xdr:row>19</xdr:row>
      <xdr:rowOff>185420</xdr:rowOff>
    </xdr:to>
    <xdr:cxnSp macro="_xll.PtreeEvent_ObjectClick">
      <xdr:nvCxnSpPr>
        <xdr:cNvPr id="12" name="PTObj_DBranchHLine_1_5">
          <a:extLst>
            <a:ext uri="{FF2B5EF4-FFF2-40B4-BE49-F238E27FC236}">
              <a16:creationId xmlns:a16="http://schemas.microsoft.com/office/drawing/2014/main" id="{00000000-0008-0000-0300-00000C000000}"/>
            </a:ext>
          </a:extLst>
        </xdr:cNvPr>
        <xdr:cNvCxnSpPr/>
      </xdr:nvCxnSpPr>
      <xdr:spPr>
        <a:xfrm>
          <a:off x="6633972" y="3614420"/>
          <a:ext cx="871855"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90297</xdr:colOff>
      <xdr:row>19</xdr:row>
      <xdr:rowOff>185420</xdr:rowOff>
    </xdr:from>
    <xdr:to>
      <xdr:col>3</xdr:col>
      <xdr:colOff>242697</xdr:colOff>
      <xdr:row>21</xdr:row>
      <xdr:rowOff>180340</xdr:rowOff>
    </xdr:to>
    <xdr:cxnSp macro="_xll.PtreeEvent_ObjectClick">
      <xdr:nvCxnSpPr>
        <xdr:cNvPr id="11" name="PTObj_DBranchDLine_1_5">
          <a:extLst>
            <a:ext uri="{FF2B5EF4-FFF2-40B4-BE49-F238E27FC236}">
              <a16:creationId xmlns:a16="http://schemas.microsoft.com/office/drawing/2014/main" id="{00000000-0008-0000-0300-00000B000000}"/>
            </a:ext>
          </a:extLst>
        </xdr:cNvPr>
        <xdr:cNvCxnSpPr/>
      </xdr:nvCxnSpPr>
      <xdr:spPr>
        <a:xfrm flipV="1">
          <a:off x="6481572" y="3614420"/>
          <a:ext cx="152400" cy="37592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242697</xdr:colOff>
      <xdr:row>21</xdr:row>
      <xdr:rowOff>185420</xdr:rowOff>
    </xdr:from>
    <xdr:to>
      <xdr:col>3</xdr:col>
      <xdr:colOff>127</xdr:colOff>
      <xdr:row>21</xdr:row>
      <xdr:rowOff>185420</xdr:rowOff>
    </xdr:to>
    <xdr:cxnSp macro="_xll.PtreeEvent_ObjectClick">
      <xdr:nvCxnSpPr>
        <xdr:cNvPr id="8" name="PTObj_DBranchHLine_1_2">
          <a:extLst>
            <a:ext uri="{FF2B5EF4-FFF2-40B4-BE49-F238E27FC236}">
              <a16:creationId xmlns:a16="http://schemas.microsoft.com/office/drawing/2014/main" id="{00000000-0008-0000-0300-000008000000}"/>
            </a:ext>
          </a:extLst>
        </xdr:cNvPr>
        <xdr:cNvCxnSpPr/>
      </xdr:nvCxnSpPr>
      <xdr:spPr>
        <a:xfrm>
          <a:off x="4719447" y="3614420"/>
          <a:ext cx="1671955"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90297</xdr:colOff>
      <xdr:row>21</xdr:row>
      <xdr:rowOff>185420</xdr:rowOff>
    </xdr:from>
    <xdr:to>
      <xdr:col>2</xdr:col>
      <xdr:colOff>242697</xdr:colOff>
      <xdr:row>31</xdr:row>
      <xdr:rowOff>180340</xdr:rowOff>
    </xdr:to>
    <xdr:cxnSp macro="_xll.PtreeEvent_ObjectClick">
      <xdr:nvCxnSpPr>
        <xdr:cNvPr id="7" name="PTObj_DBranchDLine_1_2">
          <a:extLst>
            <a:ext uri="{FF2B5EF4-FFF2-40B4-BE49-F238E27FC236}">
              <a16:creationId xmlns:a16="http://schemas.microsoft.com/office/drawing/2014/main" id="{00000000-0008-0000-0300-000007000000}"/>
            </a:ext>
          </a:extLst>
        </xdr:cNvPr>
        <xdr:cNvCxnSpPr/>
      </xdr:nvCxnSpPr>
      <xdr:spPr>
        <a:xfrm flipV="1">
          <a:off x="4567047" y="3614420"/>
          <a:ext cx="152400" cy="37592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177800</xdr:colOff>
      <xdr:row>31</xdr:row>
      <xdr:rowOff>185420</xdr:rowOff>
    </xdr:from>
    <xdr:to>
      <xdr:col>2</xdr:col>
      <xdr:colOff>127</xdr:colOff>
      <xdr:row>31</xdr:row>
      <xdr:rowOff>185420</xdr:rowOff>
    </xdr:to>
    <xdr:cxnSp macro="_xll.PtreeEvent_ObjectClick">
      <xdr:nvCxnSpPr>
        <xdr:cNvPr id="127" name="PTObj_DBranchHLine_1_1">
          <a:extLst>
            <a:ext uri="{FF2B5EF4-FFF2-40B4-BE49-F238E27FC236}">
              <a16:creationId xmlns:a16="http://schemas.microsoft.com/office/drawing/2014/main" id="{00000000-0008-0000-0300-00007F000000}"/>
            </a:ext>
          </a:extLst>
        </xdr:cNvPr>
        <xdr:cNvCxnSpPr/>
      </xdr:nvCxnSpPr>
      <xdr:spPr>
        <a:xfrm>
          <a:off x="177800" y="5900420"/>
          <a:ext cx="4299077"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228409</xdr:colOff>
      <xdr:row>45</xdr:row>
      <xdr:rowOff>185419</xdr:rowOff>
    </xdr:from>
    <xdr:to>
      <xdr:col>3</xdr:col>
      <xdr:colOff>127</xdr:colOff>
      <xdr:row>45</xdr:row>
      <xdr:rowOff>185419</xdr:rowOff>
    </xdr:to>
    <xdr:cxnSp macro="_xll.PtreeEvent_ObjectClick">
      <xdr:nvCxnSpPr>
        <xdr:cNvPr id="124" name="PTObj_DBranchHLine_1_4">
          <a:extLst>
            <a:ext uri="{FF2B5EF4-FFF2-40B4-BE49-F238E27FC236}">
              <a16:creationId xmlns:a16="http://schemas.microsoft.com/office/drawing/2014/main" id="{00000000-0008-0000-0300-00007C000000}"/>
            </a:ext>
          </a:extLst>
        </xdr:cNvPr>
        <xdr:cNvCxnSpPr/>
      </xdr:nvCxnSpPr>
      <xdr:spPr>
        <a:xfrm>
          <a:off x="4705159" y="8567419"/>
          <a:ext cx="1648143"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76009</xdr:colOff>
      <xdr:row>31</xdr:row>
      <xdr:rowOff>153352</xdr:rowOff>
    </xdr:from>
    <xdr:to>
      <xdr:col>2</xdr:col>
      <xdr:colOff>228409</xdr:colOff>
      <xdr:row>45</xdr:row>
      <xdr:rowOff>185419</xdr:rowOff>
    </xdr:to>
    <xdr:cxnSp macro="_xll.PtreeEvent_ObjectClick">
      <xdr:nvCxnSpPr>
        <xdr:cNvPr id="123" name="PTObj_DBranchDLine_1_4">
          <a:extLst>
            <a:ext uri="{FF2B5EF4-FFF2-40B4-BE49-F238E27FC236}">
              <a16:creationId xmlns:a16="http://schemas.microsoft.com/office/drawing/2014/main" id="{00000000-0008-0000-0300-00007B000000}"/>
            </a:ext>
          </a:extLst>
        </xdr:cNvPr>
        <xdr:cNvCxnSpPr/>
      </xdr:nvCxnSpPr>
      <xdr:spPr>
        <a:xfrm>
          <a:off x="4552759" y="5868352"/>
          <a:ext cx="152400" cy="2699067"/>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127</xdr:colOff>
      <xdr:row>45</xdr:row>
      <xdr:rowOff>90169</xdr:rowOff>
    </xdr:from>
    <xdr:to>
      <xdr:col>3</xdr:col>
      <xdr:colOff>190627</xdr:colOff>
      <xdr:row>46</xdr:row>
      <xdr:rowOff>90169</xdr:rowOff>
    </xdr:to>
    <xdr:sp macro="_xll.PtreeEvent_ObjectClick" textlink="">
      <xdr:nvSpPr>
        <xdr:cNvPr id="122" name="PTObj_DNode_1_4">
          <a:extLst>
            <a:ext uri="{FF2B5EF4-FFF2-40B4-BE49-F238E27FC236}">
              <a16:creationId xmlns:a16="http://schemas.microsoft.com/office/drawing/2014/main" id="{00000000-0008-0000-0300-00007A000000}"/>
            </a:ext>
          </a:extLst>
        </xdr:cNvPr>
        <xdr:cNvSpPr/>
      </xdr:nvSpPr>
      <xdr:spPr>
        <a:xfrm rot="-5400000">
          <a:off x="6353302" y="8472169"/>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oneCellAnchor>
    <xdr:from>
      <xdr:col>2</xdr:col>
      <xdr:colOff>266509</xdr:colOff>
      <xdr:row>45</xdr:row>
      <xdr:rowOff>95106</xdr:rowOff>
    </xdr:from>
    <xdr:ext cx="1164486" cy="180627"/>
    <xdr:sp macro="_xll.PtreeEvent_ObjectClick" textlink="">
      <xdr:nvSpPr>
        <xdr:cNvPr id="125" name="PTObj_DBranchName_1_4">
          <a:extLst>
            <a:ext uri="{FF2B5EF4-FFF2-40B4-BE49-F238E27FC236}">
              <a16:creationId xmlns:a16="http://schemas.microsoft.com/office/drawing/2014/main" id="{00000000-0008-0000-0300-00007D000000}"/>
            </a:ext>
          </a:extLst>
        </xdr:cNvPr>
        <xdr:cNvSpPr txBox="1"/>
      </xdr:nvSpPr>
      <xdr:spPr>
        <a:xfrm>
          <a:off x="4743259" y="8096106"/>
          <a:ext cx="1164486"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vert="horz" wrap="none" lIns="27432" tIns="27432" rIns="27432" bIns="27432" rtlCol="0" anchor="ctr">
          <a:spAutoFit/>
        </a:bodyPr>
        <a:lstStyle/>
        <a:p>
          <a:pPr algn="ctr"/>
          <a:r>
            <a:rPr lang="en-US" sz="800"/>
            <a:t>Purchase 1000-ton futures</a:t>
          </a:r>
        </a:p>
      </xdr:txBody>
    </xdr:sp>
    <xdr:clientData/>
  </xdr:oneCellAnchor>
  <xdr:twoCellAnchor editAs="oneCell">
    <xdr:from>
      <xdr:col>2</xdr:col>
      <xdr:colOff>127</xdr:colOff>
      <xdr:row>31</xdr:row>
      <xdr:rowOff>90170</xdr:rowOff>
    </xdr:from>
    <xdr:to>
      <xdr:col>2</xdr:col>
      <xdr:colOff>190627</xdr:colOff>
      <xdr:row>32</xdr:row>
      <xdr:rowOff>90170</xdr:rowOff>
    </xdr:to>
    <xdr:sp macro="_xll.PtreeEvent_ObjectClick" textlink="">
      <xdr:nvSpPr>
        <xdr:cNvPr id="126" name="PTObj_DNode_1_1">
          <a:extLst>
            <a:ext uri="{FF2B5EF4-FFF2-40B4-BE49-F238E27FC236}">
              <a16:creationId xmlns:a16="http://schemas.microsoft.com/office/drawing/2014/main" id="{00000000-0008-0000-0300-00007E000000}"/>
            </a:ext>
          </a:extLst>
        </xdr:cNvPr>
        <xdr:cNvSpPr/>
      </xdr:nvSpPr>
      <xdr:spPr>
        <a:xfrm>
          <a:off x="4476877" y="5805170"/>
          <a:ext cx="190500" cy="190500"/>
        </a:xfrm>
        <a:prstGeom prst="rect">
          <a:avLst/>
        </a:prstGeom>
        <a:solidFill>
          <a:srgbClr val="00800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oneCellAnchor>
    <xdr:from>
      <xdr:col>1</xdr:col>
      <xdr:colOff>215900</xdr:colOff>
      <xdr:row>31</xdr:row>
      <xdr:rowOff>95106</xdr:rowOff>
    </xdr:from>
    <xdr:ext cx="760914" cy="180627"/>
    <xdr:sp macro="_xll.PtreeEvent_ObjectClick" textlink="">
      <xdr:nvSpPr>
        <xdr:cNvPr id="128" name="PTObj_DBranchName_1_1">
          <a:extLst>
            <a:ext uri="{FF2B5EF4-FFF2-40B4-BE49-F238E27FC236}">
              <a16:creationId xmlns:a16="http://schemas.microsoft.com/office/drawing/2014/main" id="{00000000-0008-0000-0300-000080000000}"/>
            </a:ext>
          </a:extLst>
        </xdr:cNvPr>
        <xdr:cNvSpPr txBox="1"/>
      </xdr:nvSpPr>
      <xdr:spPr>
        <a:xfrm>
          <a:off x="215900" y="5810106"/>
          <a:ext cx="760914"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vert="horz" wrap="none" lIns="27432" tIns="27432" rIns="27432" bIns="27432" rtlCol="0" anchor="ctr">
          <a:spAutoFit/>
        </a:bodyPr>
        <a:lstStyle/>
        <a:p>
          <a:pPr algn="ctr"/>
          <a:r>
            <a:rPr lang="en-US" sz="800"/>
            <a:t>Purchasing sugar</a:t>
          </a:r>
        </a:p>
      </xdr:txBody>
    </xdr:sp>
    <xdr:clientData/>
  </xdr:oneCellAnchor>
  <xdr:twoCellAnchor editAs="oneCell">
    <xdr:from>
      <xdr:col>3</xdr:col>
      <xdr:colOff>127</xdr:colOff>
      <xdr:row>21</xdr:row>
      <xdr:rowOff>90170</xdr:rowOff>
    </xdr:from>
    <xdr:to>
      <xdr:col>3</xdr:col>
      <xdr:colOff>190627</xdr:colOff>
      <xdr:row>22</xdr:row>
      <xdr:rowOff>90170</xdr:rowOff>
    </xdr:to>
    <xdr:sp macro="_xll.PtreeEvent_ObjectClick" textlink="">
      <xdr:nvSpPr>
        <xdr:cNvPr id="6" name="PTObj_DNode_1_2">
          <a:extLst>
            <a:ext uri="{FF2B5EF4-FFF2-40B4-BE49-F238E27FC236}">
              <a16:creationId xmlns:a16="http://schemas.microsoft.com/office/drawing/2014/main" id="{00000000-0008-0000-0300-000006000000}"/>
            </a:ext>
          </a:extLst>
        </xdr:cNvPr>
        <xdr:cNvSpPr/>
      </xdr:nvSpPr>
      <xdr:spPr>
        <a:xfrm>
          <a:off x="6391402" y="3519170"/>
          <a:ext cx="190500" cy="190500"/>
        </a:xfrm>
        <a:prstGeom prst="ellipse">
          <a:avLst/>
        </a:prstGeom>
        <a:solidFill>
          <a:srgbClr val="80000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xdr:col>
      <xdr:colOff>280797</xdr:colOff>
      <xdr:row>21</xdr:row>
      <xdr:rowOff>95107</xdr:rowOff>
    </xdr:from>
    <xdr:ext cx="1072665" cy="180627"/>
    <xdr:sp macro="_xll.PtreeEvent_ObjectClick" textlink="">
      <xdr:nvSpPr>
        <xdr:cNvPr id="9" name="PTObj_DBranchName_1_2">
          <a:extLst>
            <a:ext uri="{FF2B5EF4-FFF2-40B4-BE49-F238E27FC236}">
              <a16:creationId xmlns:a16="http://schemas.microsoft.com/office/drawing/2014/main" id="{00000000-0008-0000-0300-000009000000}"/>
            </a:ext>
          </a:extLst>
        </xdr:cNvPr>
        <xdr:cNvSpPr txBox="1"/>
      </xdr:nvSpPr>
      <xdr:spPr>
        <a:xfrm>
          <a:off x="4757547" y="3524107"/>
          <a:ext cx="1072665" cy="180627"/>
        </a:xfrm>
        <a:prstGeom prst="rect">
          <a:avLst/>
        </a:prstGeom>
        <a:solidFill>
          <a:schemeClr val="lt1"/>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Purchase all in 6 months</a:t>
          </a:r>
        </a:p>
      </xdr:txBody>
    </xdr:sp>
    <xdr:clientData/>
  </xdr:oneCellAnchor>
  <xdr:twoCellAnchor editAs="oneCell">
    <xdr:from>
      <xdr:col>4</xdr:col>
      <xdr:colOff>127</xdr:colOff>
      <xdr:row>19</xdr:row>
      <xdr:rowOff>90170</xdr:rowOff>
    </xdr:from>
    <xdr:to>
      <xdr:col>4</xdr:col>
      <xdr:colOff>190627</xdr:colOff>
      <xdr:row>20</xdr:row>
      <xdr:rowOff>90170</xdr:rowOff>
    </xdr:to>
    <xdr:sp macro="_xll.PtreeEvent_ObjectClick" textlink="">
      <xdr:nvSpPr>
        <xdr:cNvPr id="10" name="PTObj_DNode_1_5">
          <a:extLst>
            <a:ext uri="{FF2B5EF4-FFF2-40B4-BE49-F238E27FC236}">
              <a16:creationId xmlns:a16="http://schemas.microsoft.com/office/drawing/2014/main" id="{00000000-0008-0000-0300-00000A000000}"/>
            </a:ext>
          </a:extLst>
        </xdr:cNvPr>
        <xdr:cNvSpPr/>
      </xdr:nvSpPr>
      <xdr:spPr>
        <a:xfrm rot="-5400000">
          <a:off x="7505827" y="3519170"/>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280797</xdr:colOff>
      <xdr:row>19</xdr:row>
      <xdr:rowOff>95107</xdr:rowOff>
    </xdr:from>
    <xdr:ext cx="448457" cy="180627"/>
    <xdr:sp macro="_xll.PtreeEvent_ObjectClick" textlink="">
      <xdr:nvSpPr>
        <xdr:cNvPr id="13" name="PTObj_DBranchName_1_5">
          <a:extLst>
            <a:ext uri="{FF2B5EF4-FFF2-40B4-BE49-F238E27FC236}">
              <a16:creationId xmlns:a16="http://schemas.microsoft.com/office/drawing/2014/main" id="{00000000-0008-0000-0300-00000D000000}"/>
            </a:ext>
          </a:extLst>
        </xdr:cNvPr>
        <xdr:cNvSpPr txBox="1"/>
      </xdr:nvSpPr>
      <xdr:spPr>
        <a:xfrm>
          <a:off x="6672072" y="3333607"/>
          <a:ext cx="448457"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Down big</a:t>
          </a:r>
        </a:p>
      </xdr:txBody>
    </xdr:sp>
    <xdr:clientData/>
  </xdr:oneCellAnchor>
  <xdr:twoCellAnchor editAs="oneCell">
    <xdr:from>
      <xdr:col>4</xdr:col>
      <xdr:colOff>127</xdr:colOff>
      <xdr:row>23</xdr:row>
      <xdr:rowOff>90170</xdr:rowOff>
    </xdr:from>
    <xdr:to>
      <xdr:col>4</xdr:col>
      <xdr:colOff>190627</xdr:colOff>
      <xdr:row>24</xdr:row>
      <xdr:rowOff>90170</xdr:rowOff>
    </xdr:to>
    <xdr:sp macro="_xll.PtreeEvent_ObjectClick" textlink="">
      <xdr:nvSpPr>
        <xdr:cNvPr id="14" name="PTObj_DNode_1_6">
          <a:extLst>
            <a:ext uri="{FF2B5EF4-FFF2-40B4-BE49-F238E27FC236}">
              <a16:creationId xmlns:a16="http://schemas.microsoft.com/office/drawing/2014/main" id="{00000000-0008-0000-0300-00000E000000}"/>
            </a:ext>
          </a:extLst>
        </xdr:cNvPr>
        <xdr:cNvSpPr/>
      </xdr:nvSpPr>
      <xdr:spPr>
        <a:xfrm rot="-5400000">
          <a:off x="7782052" y="4281170"/>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280797</xdr:colOff>
      <xdr:row>23</xdr:row>
      <xdr:rowOff>95107</xdr:rowOff>
    </xdr:from>
    <xdr:ext cx="585802" cy="180627"/>
    <xdr:sp macro="_xll.PtreeEvent_ObjectClick" textlink="">
      <xdr:nvSpPr>
        <xdr:cNvPr id="17" name="PTObj_DBranchName_1_6">
          <a:extLst>
            <a:ext uri="{FF2B5EF4-FFF2-40B4-BE49-F238E27FC236}">
              <a16:creationId xmlns:a16="http://schemas.microsoft.com/office/drawing/2014/main" id="{00000000-0008-0000-0300-000011000000}"/>
            </a:ext>
          </a:extLst>
        </xdr:cNvPr>
        <xdr:cNvSpPr txBox="1"/>
      </xdr:nvSpPr>
      <xdr:spPr>
        <a:xfrm>
          <a:off x="6672072" y="4095607"/>
          <a:ext cx="585802"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Down a little</a:t>
          </a:r>
        </a:p>
      </xdr:txBody>
    </xdr:sp>
    <xdr:clientData/>
  </xdr:oneCellAnchor>
  <xdr:twoCellAnchor editAs="oneCell">
    <xdr:from>
      <xdr:col>4</xdr:col>
      <xdr:colOff>127</xdr:colOff>
      <xdr:row>25</xdr:row>
      <xdr:rowOff>90170</xdr:rowOff>
    </xdr:from>
    <xdr:to>
      <xdr:col>4</xdr:col>
      <xdr:colOff>190627</xdr:colOff>
      <xdr:row>26</xdr:row>
      <xdr:rowOff>90170</xdr:rowOff>
    </xdr:to>
    <xdr:sp macro="_xll.PtreeEvent_ObjectClick" textlink="">
      <xdr:nvSpPr>
        <xdr:cNvPr id="18" name="PTObj_DNode_1_7">
          <a:extLst>
            <a:ext uri="{FF2B5EF4-FFF2-40B4-BE49-F238E27FC236}">
              <a16:creationId xmlns:a16="http://schemas.microsoft.com/office/drawing/2014/main" id="{00000000-0008-0000-0300-000012000000}"/>
            </a:ext>
          </a:extLst>
        </xdr:cNvPr>
        <xdr:cNvSpPr/>
      </xdr:nvSpPr>
      <xdr:spPr>
        <a:xfrm rot="-5400000">
          <a:off x="7924927" y="4662170"/>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280797</xdr:colOff>
      <xdr:row>25</xdr:row>
      <xdr:rowOff>95107</xdr:rowOff>
    </xdr:from>
    <xdr:ext cx="498663" cy="180627"/>
    <xdr:sp macro="_xll.PtreeEvent_ObjectClick" textlink="">
      <xdr:nvSpPr>
        <xdr:cNvPr id="21" name="PTObj_DBranchName_1_7">
          <a:extLst>
            <a:ext uri="{FF2B5EF4-FFF2-40B4-BE49-F238E27FC236}">
              <a16:creationId xmlns:a16="http://schemas.microsoft.com/office/drawing/2014/main" id="{00000000-0008-0000-0300-000015000000}"/>
            </a:ext>
          </a:extLst>
        </xdr:cNvPr>
        <xdr:cNvSpPr txBox="1"/>
      </xdr:nvSpPr>
      <xdr:spPr>
        <a:xfrm>
          <a:off x="6672072" y="4476607"/>
          <a:ext cx="498663"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No change</a:t>
          </a:r>
        </a:p>
      </xdr:txBody>
    </xdr:sp>
    <xdr:clientData/>
  </xdr:oneCellAnchor>
  <xdr:twoCellAnchor editAs="oneCell">
    <xdr:from>
      <xdr:col>4</xdr:col>
      <xdr:colOff>127</xdr:colOff>
      <xdr:row>27</xdr:row>
      <xdr:rowOff>90170</xdr:rowOff>
    </xdr:from>
    <xdr:to>
      <xdr:col>4</xdr:col>
      <xdr:colOff>190627</xdr:colOff>
      <xdr:row>28</xdr:row>
      <xdr:rowOff>90170</xdr:rowOff>
    </xdr:to>
    <xdr:sp macro="_xll.PtreeEvent_ObjectClick" textlink="">
      <xdr:nvSpPr>
        <xdr:cNvPr id="22" name="PTObj_DNode_1_8">
          <a:extLst>
            <a:ext uri="{FF2B5EF4-FFF2-40B4-BE49-F238E27FC236}">
              <a16:creationId xmlns:a16="http://schemas.microsoft.com/office/drawing/2014/main" id="{00000000-0008-0000-0300-000016000000}"/>
            </a:ext>
          </a:extLst>
        </xdr:cNvPr>
        <xdr:cNvSpPr/>
      </xdr:nvSpPr>
      <xdr:spPr>
        <a:xfrm rot="-5400000">
          <a:off x="7934452" y="5043170"/>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280797</xdr:colOff>
      <xdr:row>27</xdr:row>
      <xdr:rowOff>95107</xdr:rowOff>
    </xdr:from>
    <xdr:ext cx="461088" cy="180627"/>
    <xdr:sp macro="_xll.PtreeEvent_ObjectClick" textlink="">
      <xdr:nvSpPr>
        <xdr:cNvPr id="25" name="PTObj_DBranchName_1_8">
          <a:extLst>
            <a:ext uri="{FF2B5EF4-FFF2-40B4-BE49-F238E27FC236}">
              <a16:creationId xmlns:a16="http://schemas.microsoft.com/office/drawing/2014/main" id="{00000000-0008-0000-0300-000019000000}"/>
            </a:ext>
          </a:extLst>
        </xdr:cNvPr>
        <xdr:cNvSpPr txBox="1"/>
      </xdr:nvSpPr>
      <xdr:spPr>
        <a:xfrm>
          <a:off x="6672072" y="4857607"/>
          <a:ext cx="461088"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Up a little</a:t>
          </a:r>
        </a:p>
      </xdr:txBody>
    </xdr:sp>
    <xdr:clientData/>
  </xdr:oneCellAnchor>
  <xdr:twoCellAnchor editAs="oneCell">
    <xdr:from>
      <xdr:col>4</xdr:col>
      <xdr:colOff>127</xdr:colOff>
      <xdr:row>29</xdr:row>
      <xdr:rowOff>90170</xdr:rowOff>
    </xdr:from>
    <xdr:to>
      <xdr:col>4</xdr:col>
      <xdr:colOff>190627</xdr:colOff>
      <xdr:row>30</xdr:row>
      <xdr:rowOff>90170</xdr:rowOff>
    </xdr:to>
    <xdr:sp macro="_xll.PtreeEvent_ObjectClick" textlink="">
      <xdr:nvSpPr>
        <xdr:cNvPr id="26" name="PTObj_DNode_1_9">
          <a:extLst>
            <a:ext uri="{FF2B5EF4-FFF2-40B4-BE49-F238E27FC236}">
              <a16:creationId xmlns:a16="http://schemas.microsoft.com/office/drawing/2014/main" id="{00000000-0008-0000-0300-00001A000000}"/>
            </a:ext>
          </a:extLst>
        </xdr:cNvPr>
        <xdr:cNvSpPr/>
      </xdr:nvSpPr>
      <xdr:spPr>
        <a:xfrm rot="-5400000">
          <a:off x="7934452" y="5424170"/>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280797</xdr:colOff>
      <xdr:row>29</xdr:row>
      <xdr:rowOff>95107</xdr:rowOff>
    </xdr:from>
    <xdr:ext cx="324127" cy="180627"/>
    <xdr:sp macro="_xll.PtreeEvent_ObjectClick" textlink="">
      <xdr:nvSpPr>
        <xdr:cNvPr id="29" name="PTObj_DBranchName_1_9">
          <a:extLst>
            <a:ext uri="{FF2B5EF4-FFF2-40B4-BE49-F238E27FC236}">
              <a16:creationId xmlns:a16="http://schemas.microsoft.com/office/drawing/2014/main" id="{00000000-0008-0000-0300-00001D000000}"/>
            </a:ext>
          </a:extLst>
        </xdr:cNvPr>
        <xdr:cNvSpPr txBox="1"/>
      </xdr:nvSpPr>
      <xdr:spPr>
        <a:xfrm>
          <a:off x="6672072" y="5238607"/>
          <a:ext cx="324127"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Up big</a:t>
          </a:r>
        </a:p>
      </xdr:txBody>
    </xdr:sp>
    <xdr:clientData/>
  </xdr:oneCellAnchor>
  <xdr:twoCellAnchor editAs="oneCell">
    <xdr:from>
      <xdr:col>3</xdr:col>
      <xdr:colOff>127</xdr:colOff>
      <xdr:row>35</xdr:row>
      <xdr:rowOff>90170</xdr:rowOff>
    </xdr:from>
    <xdr:to>
      <xdr:col>3</xdr:col>
      <xdr:colOff>190627</xdr:colOff>
      <xdr:row>36</xdr:row>
      <xdr:rowOff>90170</xdr:rowOff>
    </xdr:to>
    <xdr:sp macro="_xll.PtreeEvent_ObjectClick" textlink="">
      <xdr:nvSpPr>
        <xdr:cNvPr id="38" name="PTObj_DNode_1_3">
          <a:extLst>
            <a:ext uri="{FF2B5EF4-FFF2-40B4-BE49-F238E27FC236}">
              <a16:creationId xmlns:a16="http://schemas.microsoft.com/office/drawing/2014/main" id="{00000000-0008-0000-0300-000026000000}"/>
            </a:ext>
          </a:extLst>
        </xdr:cNvPr>
        <xdr:cNvSpPr/>
      </xdr:nvSpPr>
      <xdr:spPr>
        <a:xfrm>
          <a:off x="6391402" y="6567170"/>
          <a:ext cx="190500" cy="190500"/>
        </a:xfrm>
        <a:prstGeom prst="ellipse">
          <a:avLst/>
        </a:prstGeom>
        <a:solidFill>
          <a:srgbClr val="80000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xdr:col>
      <xdr:colOff>280796</xdr:colOff>
      <xdr:row>35</xdr:row>
      <xdr:rowOff>95107</xdr:rowOff>
    </xdr:from>
    <xdr:ext cx="1112484" cy="180627"/>
    <xdr:sp macro="_xll.PtreeEvent_ObjectClick" textlink="">
      <xdr:nvSpPr>
        <xdr:cNvPr id="41" name="PTObj_DBranchName_1_3">
          <a:extLst>
            <a:ext uri="{FF2B5EF4-FFF2-40B4-BE49-F238E27FC236}">
              <a16:creationId xmlns:a16="http://schemas.microsoft.com/office/drawing/2014/main" id="{00000000-0008-0000-0300-000029000000}"/>
            </a:ext>
          </a:extLst>
        </xdr:cNvPr>
        <xdr:cNvSpPr txBox="1"/>
      </xdr:nvSpPr>
      <xdr:spPr>
        <a:xfrm>
          <a:off x="5138546" y="6629257"/>
          <a:ext cx="1112484"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Purchase 500-ton futures</a:t>
          </a:r>
        </a:p>
      </xdr:txBody>
    </xdr:sp>
    <xdr:clientData/>
  </xdr:oneCellAnchor>
  <xdr:twoCellAnchor editAs="oneCell">
    <xdr:from>
      <xdr:col>4</xdr:col>
      <xdr:colOff>127</xdr:colOff>
      <xdr:row>33</xdr:row>
      <xdr:rowOff>90170</xdr:rowOff>
    </xdr:from>
    <xdr:to>
      <xdr:col>4</xdr:col>
      <xdr:colOff>190627</xdr:colOff>
      <xdr:row>34</xdr:row>
      <xdr:rowOff>90170</xdr:rowOff>
    </xdr:to>
    <xdr:sp macro="_xll.PtreeEvent_ObjectClick" textlink="">
      <xdr:nvSpPr>
        <xdr:cNvPr id="42" name="PTObj_DNode_1_10">
          <a:extLst>
            <a:ext uri="{FF2B5EF4-FFF2-40B4-BE49-F238E27FC236}">
              <a16:creationId xmlns:a16="http://schemas.microsoft.com/office/drawing/2014/main" id="{00000000-0008-0000-0300-00002A000000}"/>
            </a:ext>
          </a:extLst>
        </xdr:cNvPr>
        <xdr:cNvSpPr/>
      </xdr:nvSpPr>
      <xdr:spPr>
        <a:xfrm rot="-5400000">
          <a:off x="7934452" y="6186170"/>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280797</xdr:colOff>
      <xdr:row>33</xdr:row>
      <xdr:rowOff>95107</xdr:rowOff>
    </xdr:from>
    <xdr:ext cx="448457" cy="180627"/>
    <xdr:sp macro="_xll.PtreeEvent_ObjectClick" textlink="">
      <xdr:nvSpPr>
        <xdr:cNvPr id="45" name="PTObj_DBranchName_1_10">
          <a:extLst>
            <a:ext uri="{FF2B5EF4-FFF2-40B4-BE49-F238E27FC236}">
              <a16:creationId xmlns:a16="http://schemas.microsoft.com/office/drawing/2014/main" id="{00000000-0008-0000-0300-00002D000000}"/>
            </a:ext>
          </a:extLst>
        </xdr:cNvPr>
        <xdr:cNvSpPr txBox="1"/>
      </xdr:nvSpPr>
      <xdr:spPr>
        <a:xfrm>
          <a:off x="6672072" y="6000607"/>
          <a:ext cx="448457"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Down big</a:t>
          </a:r>
        </a:p>
      </xdr:txBody>
    </xdr:sp>
    <xdr:clientData/>
  </xdr:oneCellAnchor>
  <xdr:twoCellAnchor editAs="oneCell">
    <xdr:from>
      <xdr:col>4</xdr:col>
      <xdr:colOff>127</xdr:colOff>
      <xdr:row>37</xdr:row>
      <xdr:rowOff>90170</xdr:rowOff>
    </xdr:from>
    <xdr:to>
      <xdr:col>4</xdr:col>
      <xdr:colOff>190627</xdr:colOff>
      <xdr:row>38</xdr:row>
      <xdr:rowOff>90170</xdr:rowOff>
    </xdr:to>
    <xdr:sp macro="_xll.PtreeEvent_ObjectClick" textlink="">
      <xdr:nvSpPr>
        <xdr:cNvPr id="46" name="PTObj_DNode_1_11">
          <a:extLst>
            <a:ext uri="{FF2B5EF4-FFF2-40B4-BE49-F238E27FC236}">
              <a16:creationId xmlns:a16="http://schemas.microsoft.com/office/drawing/2014/main" id="{00000000-0008-0000-0300-00002E000000}"/>
            </a:ext>
          </a:extLst>
        </xdr:cNvPr>
        <xdr:cNvSpPr/>
      </xdr:nvSpPr>
      <xdr:spPr>
        <a:xfrm rot="-5400000">
          <a:off x="7934452" y="6948170"/>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280797</xdr:colOff>
      <xdr:row>37</xdr:row>
      <xdr:rowOff>95107</xdr:rowOff>
    </xdr:from>
    <xdr:ext cx="585802" cy="180627"/>
    <xdr:sp macro="_xll.PtreeEvent_ObjectClick" textlink="">
      <xdr:nvSpPr>
        <xdr:cNvPr id="49" name="PTObj_DBranchName_1_11">
          <a:extLst>
            <a:ext uri="{FF2B5EF4-FFF2-40B4-BE49-F238E27FC236}">
              <a16:creationId xmlns:a16="http://schemas.microsoft.com/office/drawing/2014/main" id="{00000000-0008-0000-0300-000031000000}"/>
            </a:ext>
          </a:extLst>
        </xdr:cNvPr>
        <xdr:cNvSpPr txBox="1"/>
      </xdr:nvSpPr>
      <xdr:spPr>
        <a:xfrm>
          <a:off x="6672072" y="6762607"/>
          <a:ext cx="585802"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Down a little</a:t>
          </a:r>
        </a:p>
      </xdr:txBody>
    </xdr:sp>
    <xdr:clientData/>
  </xdr:oneCellAnchor>
  <xdr:twoCellAnchor editAs="oneCell">
    <xdr:from>
      <xdr:col>4</xdr:col>
      <xdr:colOff>127</xdr:colOff>
      <xdr:row>39</xdr:row>
      <xdr:rowOff>90170</xdr:rowOff>
    </xdr:from>
    <xdr:to>
      <xdr:col>4</xdr:col>
      <xdr:colOff>190627</xdr:colOff>
      <xdr:row>40</xdr:row>
      <xdr:rowOff>90170</xdr:rowOff>
    </xdr:to>
    <xdr:sp macro="_xll.PtreeEvent_ObjectClick" textlink="">
      <xdr:nvSpPr>
        <xdr:cNvPr id="50" name="PTObj_DNode_1_12">
          <a:extLst>
            <a:ext uri="{FF2B5EF4-FFF2-40B4-BE49-F238E27FC236}">
              <a16:creationId xmlns:a16="http://schemas.microsoft.com/office/drawing/2014/main" id="{00000000-0008-0000-0300-000032000000}"/>
            </a:ext>
          </a:extLst>
        </xdr:cNvPr>
        <xdr:cNvSpPr/>
      </xdr:nvSpPr>
      <xdr:spPr>
        <a:xfrm rot="-5400000">
          <a:off x="7934452" y="7329170"/>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280797</xdr:colOff>
      <xdr:row>39</xdr:row>
      <xdr:rowOff>95107</xdr:rowOff>
    </xdr:from>
    <xdr:ext cx="498663" cy="180627"/>
    <xdr:sp macro="_xll.PtreeEvent_ObjectClick" textlink="">
      <xdr:nvSpPr>
        <xdr:cNvPr id="53" name="PTObj_DBranchName_1_12">
          <a:extLst>
            <a:ext uri="{FF2B5EF4-FFF2-40B4-BE49-F238E27FC236}">
              <a16:creationId xmlns:a16="http://schemas.microsoft.com/office/drawing/2014/main" id="{00000000-0008-0000-0300-000035000000}"/>
            </a:ext>
          </a:extLst>
        </xdr:cNvPr>
        <xdr:cNvSpPr txBox="1"/>
      </xdr:nvSpPr>
      <xdr:spPr>
        <a:xfrm>
          <a:off x="6672072" y="7143607"/>
          <a:ext cx="498663"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No change</a:t>
          </a:r>
        </a:p>
      </xdr:txBody>
    </xdr:sp>
    <xdr:clientData/>
  </xdr:oneCellAnchor>
  <xdr:twoCellAnchor editAs="oneCell">
    <xdr:from>
      <xdr:col>4</xdr:col>
      <xdr:colOff>127</xdr:colOff>
      <xdr:row>41</xdr:row>
      <xdr:rowOff>90170</xdr:rowOff>
    </xdr:from>
    <xdr:to>
      <xdr:col>4</xdr:col>
      <xdr:colOff>190627</xdr:colOff>
      <xdr:row>42</xdr:row>
      <xdr:rowOff>90170</xdr:rowOff>
    </xdr:to>
    <xdr:sp macro="_xll.PtreeEvent_ObjectClick" textlink="">
      <xdr:nvSpPr>
        <xdr:cNvPr id="54" name="PTObj_DNode_1_13">
          <a:extLst>
            <a:ext uri="{FF2B5EF4-FFF2-40B4-BE49-F238E27FC236}">
              <a16:creationId xmlns:a16="http://schemas.microsoft.com/office/drawing/2014/main" id="{00000000-0008-0000-0300-000036000000}"/>
            </a:ext>
          </a:extLst>
        </xdr:cNvPr>
        <xdr:cNvSpPr/>
      </xdr:nvSpPr>
      <xdr:spPr>
        <a:xfrm rot="-5400000">
          <a:off x="7934452" y="7710170"/>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280797</xdr:colOff>
      <xdr:row>41</xdr:row>
      <xdr:rowOff>95107</xdr:rowOff>
    </xdr:from>
    <xdr:ext cx="461088" cy="180627"/>
    <xdr:sp macro="_xll.PtreeEvent_ObjectClick" textlink="">
      <xdr:nvSpPr>
        <xdr:cNvPr id="57" name="PTObj_DBranchName_1_13">
          <a:extLst>
            <a:ext uri="{FF2B5EF4-FFF2-40B4-BE49-F238E27FC236}">
              <a16:creationId xmlns:a16="http://schemas.microsoft.com/office/drawing/2014/main" id="{00000000-0008-0000-0300-000039000000}"/>
            </a:ext>
          </a:extLst>
        </xdr:cNvPr>
        <xdr:cNvSpPr txBox="1"/>
      </xdr:nvSpPr>
      <xdr:spPr>
        <a:xfrm>
          <a:off x="6672072" y="7524607"/>
          <a:ext cx="461088"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Up a little</a:t>
          </a:r>
        </a:p>
      </xdr:txBody>
    </xdr:sp>
    <xdr:clientData/>
  </xdr:oneCellAnchor>
  <xdr:twoCellAnchor editAs="oneCell">
    <xdr:from>
      <xdr:col>4</xdr:col>
      <xdr:colOff>127</xdr:colOff>
      <xdr:row>43</xdr:row>
      <xdr:rowOff>90170</xdr:rowOff>
    </xdr:from>
    <xdr:to>
      <xdr:col>4</xdr:col>
      <xdr:colOff>190627</xdr:colOff>
      <xdr:row>44</xdr:row>
      <xdr:rowOff>90170</xdr:rowOff>
    </xdr:to>
    <xdr:sp macro="_xll.PtreeEvent_ObjectClick" textlink="">
      <xdr:nvSpPr>
        <xdr:cNvPr id="58" name="PTObj_DNode_1_14">
          <a:extLst>
            <a:ext uri="{FF2B5EF4-FFF2-40B4-BE49-F238E27FC236}">
              <a16:creationId xmlns:a16="http://schemas.microsoft.com/office/drawing/2014/main" id="{00000000-0008-0000-0300-00003A000000}"/>
            </a:ext>
          </a:extLst>
        </xdr:cNvPr>
        <xdr:cNvSpPr/>
      </xdr:nvSpPr>
      <xdr:spPr>
        <a:xfrm rot="-5400000">
          <a:off x="7934452" y="8091170"/>
          <a:ext cx="190500" cy="190500"/>
        </a:xfrm>
        <a:prstGeom prst="triangle">
          <a:avLst/>
        </a:prstGeom>
        <a:solidFill>
          <a:srgbClr val="000080"/>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280797</xdr:colOff>
      <xdr:row>43</xdr:row>
      <xdr:rowOff>95107</xdr:rowOff>
    </xdr:from>
    <xdr:ext cx="324127" cy="180627"/>
    <xdr:sp macro="_xll.PtreeEvent_ObjectClick" textlink="">
      <xdr:nvSpPr>
        <xdr:cNvPr id="61" name="PTObj_DBranchName_1_14">
          <a:extLst>
            <a:ext uri="{FF2B5EF4-FFF2-40B4-BE49-F238E27FC236}">
              <a16:creationId xmlns:a16="http://schemas.microsoft.com/office/drawing/2014/main" id="{00000000-0008-0000-0300-00003D000000}"/>
            </a:ext>
          </a:extLst>
        </xdr:cNvPr>
        <xdr:cNvSpPr txBox="1"/>
      </xdr:nvSpPr>
      <xdr:spPr>
        <a:xfrm>
          <a:off x="6672072" y="7905607"/>
          <a:ext cx="324127" cy="180627"/>
        </a:xfrm>
        <a:prstGeom prst="rect">
          <a:avLst/>
        </a:prstGeom>
        <a:solidFill>
          <a:srgbClr val="FFFFFF"/>
        </a:solidFill>
        <a:ln w="9525" cmpd="sng">
          <a:solidFill>
            <a:srgbClr val="80808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27432" tIns="27432" rIns="27432" bIns="27432" rtlCol="0" anchor="ctr">
          <a:spAutoFit/>
        </a:bodyPr>
        <a:lstStyle/>
        <a:p>
          <a:pPr algn="ctr"/>
          <a:r>
            <a:rPr lang="en-US" sz="800"/>
            <a:t>Up big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4"/>
  <sheetViews>
    <sheetView workbookViewId="0"/>
  </sheetViews>
  <sheetFormatPr defaultColWidth="9.109375" defaultRowHeight="14.4" x14ac:dyDescent="0.3"/>
  <cols>
    <col min="1" max="256" width="15.6640625" style="1" customWidth="1"/>
    <col min="257" max="16384" width="9.109375" style="1"/>
  </cols>
  <sheetData>
    <row r="1" spans="1:16" x14ac:dyDescent="0.3">
      <c r="A1" s="1" t="s">
        <v>6</v>
      </c>
      <c r="B1" s="1" t="s">
        <v>0</v>
      </c>
      <c r="E1" s="1" t="s">
        <v>39</v>
      </c>
      <c r="F1" s="1">
        <v>3</v>
      </c>
      <c r="H1" s="1" t="s">
        <v>45</v>
      </c>
      <c r="K1" s="1" t="s">
        <v>50</v>
      </c>
      <c r="L1" s="1">
        <f>Model!$C$7</f>
        <v>75000</v>
      </c>
    </row>
    <row r="2" spans="1:16" x14ac:dyDescent="0.3">
      <c r="A2" s="1" t="s">
        <v>7</v>
      </c>
      <c r="B2" s="1" t="e">
        <f>Model!#REF!</f>
        <v>#REF!</v>
      </c>
      <c r="E2" s="1" t="s">
        <v>40</v>
      </c>
      <c r="F2" s="1">
        <f>_xll.PTreeEvaluate5(B3,$L$11:$L$24,$J$11:$J$24,$K$11:$K$24,$N$11:$N$24,$G$11:$G$24,,L1)</f>
        <v>102913</v>
      </c>
    </row>
    <row r="3" spans="1:16" x14ac:dyDescent="0.3">
      <c r="A3" s="1" t="s">
        <v>8</v>
      </c>
      <c r="B3" s="1" t="s">
        <v>54</v>
      </c>
      <c r="E3" s="1" t="s">
        <v>41</v>
      </c>
      <c r="F3" s="2" t="s">
        <v>55</v>
      </c>
      <c r="H3" s="1" t="s">
        <v>46</v>
      </c>
      <c r="I3" s="39" t="s">
        <v>61</v>
      </c>
    </row>
    <row r="4" spans="1:16" x14ac:dyDescent="0.3">
      <c r="A4" s="1" t="s">
        <v>9</v>
      </c>
      <c r="B4" s="1" t="s">
        <v>25</v>
      </c>
      <c r="E4" s="1" t="s">
        <v>42</v>
      </c>
      <c r="F4" s="2" t="s">
        <v>56</v>
      </c>
      <c r="H4" s="1" t="s">
        <v>47</v>
      </c>
    </row>
    <row r="5" spans="1:16" x14ac:dyDescent="0.3">
      <c r="A5" s="1" t="s">
        <v>10</v>
      </c>
      <c r="B5" s="1">
        <v>0</v>
      </c>
      <c r="E5" s="1" t="s">
        <v>43</v>
      </c>
      <c r="F5" s="2" t="s">
        <v>56</v>
      </c>
      <c r="H5" s="1" t="s">
        <v>48</v>
      </c>
      <c r="I5" s="39" t="s">
        <v>61</v>
      </c>
    </row>
    <row r="6" spans="1:16" x14ac:dyDescent="0.3">
      <c r="A6" s="1" t="s">
        <v>11</v>
      </c>
      <c r="E6" s="1" t="s">
        <v>44</v>
      </c>
      <c r="F6" s="2" t="s">
        <v>77</v>
      </c>
      <c r="H6" s="1" t="s">
        <v>49</v>
      </c>
    </row>
    <row r="7" spans="1:16" x14ac:dyDescent="0.3">
      <c r="A7" s="1" t="s">
        <v>38</v>
      </c>
      <c r="F7" s="2" t="s">
        <v>75</v>
      </c>
    </row>
    <row r="8" spans="1:16" x14ac:dyDescent="0.3">
      <c r="A8" s="1" t="s">
        <v>12</v>
      </c>
      <c r="B8" s="1">
        <v>14</v>
      </c>
    </row>
    <row r="10" spans="1:16" x14ac:dyDescent="0.3">
      <c r="A10" s="1" t="s">
        <v>51</v>
      </c>
      <c r="B10" s="1" t="s">
        <v>52</v>
      </c>
      <c r="C10" s="1" t="s">
        <v>13</v>
      </c>
      <c r="D10" s="1" t="s">
        <v>14</v>
      </c>
      <c r="E10" s="1" t="s">
        <v>15</v>
      </c>
      <c r="F10" s="1" t="s">
        <v>16</v>
      </c>
      <c r="G10" s="1" t="s">
        <v>17</v>
      </c>
      <c r="H10" s="1" t="s">
        <v>18</v>
      </c>
      <c r="I10" s="1" t="s">
        <v>19</v>
      </c>
      <c r="J10" s="1" t="s">
        <v>20</v>
      </c>
      <c r="K10" s="1" t="s">
        <v>21</v>
      </c>
      <c r="L10" s="1" t="s">
        <v>8</v>
      </c>
      <c r="M10" s="1" t="s">
        <v>22</v>
      </c>
      <c r="N10" s="1" t="s">
        <v>23</v>
      </c>
      <c r="O10" s="1" t="s">
        <v>24</v>
      </c>
      <c r="P10" s="1" t="s">
        <v>53</v>
      </c>
    </row>
    <row r="11" spans="1:16" x14ac:dyDescent="0.3">
      <c r="A11" s="1">
        <f>Model!$C$33</f>
        <v>260650</v>
      </c>
      <c r="B11" s="1" t="str">
        <f>B1</f>
        <v>Purchasing sugar</v>
      </c>
      <c r="C11" s="1">
        <v>0</v>
      </c>
      <c r="J11" s="1">
        <f>Model!$B$33</f>
        <v>0</v>
      </c>
      <c r="K11" s="1">
        <f>Model!$B$32</f>
        <v>0</v>
      </c>
      <c r="L11" s="1" t="s">
        <v>29</v>
      </c>
      <c r="M11" s="1">
        <v>0</v>
      </c>
      <c r="O11" s="1" t="str">
        <f>Model!$C$32</f>
        <v>Decision</v>
      </c>
    </row>
    <row r="12" spans="1:16" x14ac:dyDescent="0.3">
      <c r="A12" s="1">
        <f>Model!$D$23</f>
        <v>260650</v>
      </c>
      <c r="B12" s="1" t="s">
        <v>30</v>
      </c>
      <c r="C12" s="1">
        <v>0</v>
      </c>
      <c r="I12" s="1" t="s">
        <v>27</v>
      </c>
      <c r="J12" s="1">
        <f>Model!$C$23</f>
        <v>0</v>
      </c>
      <c r="L12" s="1" t="s">
        <v>33</v>
      </c>
      <c r="M12" s="1">
        <v>0</v>
      </c>
      <c r="O12" s="1" t="str">
        <f>Model!$D$22</f>
        <v>Future price</v>
      </c>
    </row>
    <row r="13" spans="1:16" x14ac:dyDescent="0.3">
      <c r="A13" s="1">
        <f>Model!$D$37</f>
        <v>265325</v>
      </c>
      <c r="B13" s="2" t="s">
        <v>76</v>
      </c>
      <c r="C13" s="1">
        <v>0</v>
      </c>
      <c r="I13" s="1" t="s">
        <v>27</v>
      </c>
      <c r="J13" s="1">
        <f>Model!$C$37</f>
        <v>0</v>
      </c>
      <c r="L13" s="1" t="s">
        <v>58</v>
      </c>
      <c r="M13" s="1">
        <v>0</v>
      </c>
      <c r="O13" s="1" t="str">
        <f>Model!$D$36</f>
        <v>Future price</v>
      </c>
      <c r="P13" s="1" t="b">
        <v>0</v>
      </c>
    </row>
    <row r="14" spans="1:16" x14ac:dyDescent="0.3">
      <c r="A14" s="1">
        <f>Model!$D$47</f>
        <v>270000</v>
      </c>
      <c r="B14" s="2" t="s">
        <v>73</v>
      </c>
      <c r="C14" s="1">
        <v>0</v>
      </c>
      <c r="H14" s="1" t="s">
        <v>27</v>
      </c>
      <c r="I14" s="1" t="s">
        <v>27</v>
      </c>
      <c r="J14" s="1">
        <f>Model!$C$47</f>
        <v>270000</v>
      </c>
      <c r="L14" s="1" t="s">
        <v>28</v>
      </c>
      <c r="M14" s="1">
        <v>0</v>
      </c>
    </row>
    <row r="15" spans="1:16" x14ac:dyDescent="0.3">
      <c r="A15" s="1">
        <f>Model!$E$21</f>
        <v>234000</v>
      </c>
      <c r="B15" s="23" t="s">
        <v>64</v>
      </c>
      <c r="C15" s="1">
        <v>0</v>
      </c>
      <c r="H15" s="1" t="s">
        <v>27</v>
      </c>
      <c r="I15" s="1" t="s">
        <v>27</v>
      </c>
      <c r="J15" s="1">
        <f>Model!$D$21</f>
        <v>234000</v>
      </c>
      <c r="K15" s="1">
        <f>Model!$D$20</f>
        <v>0.15</v>
      </c>
      <c r="L15" s="1" t="s">
        <v>32</v>
      </c>
      <c r="M15" s="2" t="s">
        <v>57</v>
      </c>
      <c r="P15" s="1" t="b">
        <v>0</v>
      </c>
    </row>
    <row r="16" spans="1:16" x14ac:dyDescent="0.3">
      <c r="A16" s="1">
        <f>Model!$E$25</f>
        <v>247000</v>
      </c>
      <c r="B16" s="23" t="s">
        <v>65</v>
      </c>
      <c r="C16" s="1">
        <v>0</v>
      </c>
      <c r="H16" s="1" t="s">
        <v>27</v>
      </c>
      <c r="I16" s="1" t="s">
        <v>27</v>
      </c>
      <c r="J16" s="1">
        <f>Model!$D$25</f>
        <v>247000</v>
      </c>
      <c r="K16" s="1">
        <f>Model!$D$24</f>
        <v>0.35</v>
      </c>
      <c r="L16" s="1" t="s">
        <v>32</v>
      </c>
      <c r="M16" s="2" t="s">
        <v>57</v>
      </c>
      <c r="P16" s="1" t="b">
        <v>0</v>
      </c>
    </row>
    <row r="17" spans="1:16" x14ac:dyDescent="0.3">
      <c r="A17" s="1">
        <f>Model!$E$27</f>
        <v>260000</v>
      </c>
      <c r="B17" s="23" t="s">
        <v>62</v>
      </c>
      <c r="C17" s="1">
        <v>0</v>
      </c>
      <c r="H17" s="1" t="s">
        <v>27</v>
      </c>
      <c r="I17" s="1" t="s">
        <v>27</v>
      </c>
      <c r="J17" s="1">
        <f>Model!$D$27</f>
        <v>260000</v>
      </c>
      <c r="K17" s="1">
        <f>Model!$D$26</f>
        <v>0.25</v>
      </c>
      <c r="L17" s="1" t="s">
        <v>32</v>
      </c>
      <c r="M17" s="2" t="s">
        <v>57</v>
      </c>
      <c r="P17" s="1" t="b">
        <v>0</v>
      </c>
    </row>
    <row r="18" spans="1:16" x14ac:dyDescent="0.3">
      <c r="A18" s="1">
        <f>Model!$E$29</f>
        <v>286000.00000000006</v>
      </c>
      <c r="B18" s="23" t="s">
        <v>66</v>
      </c>
      <c r="C18" s="1">
        <v>0</v>
      </c>
      <c r="H18" s="1" t="s">
        <v>27</v>
      </c>
      <c r="I18" s="1" t="s">
        <v>27</v>
      </c>
      <c r="J18" s="1">
        <f>Model!$D$29</f>
        <v>286000.00000000006</v>
      </c>
      <c r="K18" s="1">
        <f>Model!$D$28</f>
        <v>0.15</v>
      </c>
      <c r="L18" s="1" t="s">
        <v>32</v>
      </c>
      <c r="M18" s="2" t="s">
        <v>57</v>
      </c>
      <c r="P18" s="1" t="b">
        <v>0</v>
      </c>
    </row>
    <row r="19" spans="1:16" x14ac:dyDescent="0.3">
      <c r="A19" s="1">
        <f>Model!$E$31</f>
        <v>312000</v>
      </c>
      <c r="B19" s="23" t="s">
        <v>67</v>
      </c>
      <c r="C19" s="1">
        <v>0</v>
      </c>
      <c r="H19" s="1" t="s">
        <v>27</v>
      </c>
      <c r="I19" s="1" t="s">
        <v>27</v>
      </c>
      <c r="J19" s="1">
        <f>Model!$D$31</f>
        <v>312000</v>
      </c>
      <c r="K19" s="1">
        <f>Model!$D$30</f>
        <v>0.1</v>
      </c>
      <c r="L19" s="1" t="s">
        <v>32</v>
      </c>
      <c r="M19" s="2" t="s">
        <v>57</v>
      </c>
      <c r="P19" s="1" t="b">
        <v>0</v>
      </c>
    </row>
    <row r="20" spans="1:16" x14ac:dyDescent="0.3">
      <c r="A20" s="1">
        <f>Model!$E$35</f>
        <v>252000</v>
      </c>
      <c r="B20" s="2" t="s">
        <v>64</v>
      </c>
      <c r="C20" s="1">
        <v>0</v>
      </c>
      <c r="H20" s="1" t="s">
        <v>27</v>
      </c>
      <c r="I20" s="1" t="s">
        <v>27</v>
      </c>
      <c r="J20" s="1">
        <f>Model!$D$35</f>
        <v>252000</v>
      </c>
      <c r="K20" s="1">
        <f>Model!$D$34</f>
        <v>0.15</v>
      </c>
      <c r="L20" s="1" t="s">
        <v>34</v>
      </c>
      <c r="M20" s="2" t="s">
        <v>57</v>
      </c>
      <c r="P20" s="1" t="b">
        <v>0</v>
      </c>
    </row>
    <row r="21" spans="1:16" x14ac:dyDescent="0.3">
      <c r="A21" s="1">
        <f>Model!$E$39</f>
        <v>258500</v>
      </c>
      <c r="B21" s="2" t="s">
        <v>65</v>
      </c>
      <c r="C21" s="1">
        <v>0</v>
      </c>
      <c r="H21" s="1" t="s">
        <v>27</v>
      </c>
      <c r="I21" s="1" t="s">
        <v>27</v>
      </c>
      <c r="J21" s="1">
        <f>Model!$D$39</f>
        <v>258500</v>
      </c>
      <c r="K21" s="1">
        <f>Model!$D$38</f>
        <v>0.35</v>
      </c>
      <c r="L21" s="1" t="s">
        <v>34</v>
      </c>
      <c r="M21" s="2" t="s">
        <v>57</v>
      </c>
      <c r="P21" s="1" t="b">
        <v>0</v>
      </c>
    </row>
    <row r="22" spans="1:16" x14ac:dyDescent="0.3">
      <c r="A22" s="1">
        <f>Model!$E$41</f>
        <v>265000</v>
      </c>
      <c r="B22" s="2" t="s">
        <v>62</v>
      </c>
      <c r="C22" s="1">
        <v>0</v>
      </c>
      <c r="H22" s="1" t="s">
        <v>27</v>
      </c>
      <c r="I22" s="1" t="s">
        <v>27</v>
      </c>
      <c r="J22" s="1">
        <f>Model!$D$41</f>
        <v>265000</v>
      </c>
      <c r="K22" s="1">
        <f>Model!$D$40</f>
        <v>0.25</v>
      </c>
      <c r="L22" s="1" t="s">
        <v>34</v>
      </c>
      <c r="M22" s="2" t="s">
        <v>57</v>
      </c>
      <c r="P22" s="1" t="b">
        <v>0</v>
      </c>
    </row>
    <row r="23" spans="1:16" x14ac:dyDescent="0.3">
      <c r="A23" s="1">
        <f>Model!$E$43</f>
        <v>278000</v>
      </c>
      <c r="B23" s="2" t="s">
        <v>66</v>
      </c>
      <c r="C23" s="1">
        <v>0</v>
      </c>
      <c r="H23" s="1" t="s">
        <v>27</v>
      </c>
      <c r="I23" s="1" t="s">
        <v>27</v>
      </c>
      <c r="J23" s="1">
        <f>Model!$D$43</f>
        <v>278000</v>
      </c>
      <c r="K23" s="1">
        <f>Model!$D$42</f>
        <v>0.15</v>
      </c>
      <c r="L23" s="1" t="s">
        <v>34</v>
      </c>
      <c r="M23" s="2" t="s">
        <v>57</v>
      </c>
      <c r="P23" s="1" t="b">
        <v>0</v>
      </c>
    </row>
    <row r="24" spans="1:16" x14ac:dyDescent="0.3">
      <c r="A24" s="1">
        <f>Model!$E$45</f>
        <v>291000.00000000006</v>
      </c>
      <c r="B24" s="2" t="s">
        <v>67</v>
      </c>
      <c r="C24" s="1">
        <v>0</v>
      </c>
      <c r="H24" s="1" t="s">
        <v>27</v>
      </c>
      <c r="I24" s="1" t="s">
        <v>27</v>
      </c>
      <c r="J24" s="1">
        <f>Model!$D$45</f>
        <v>291000.00000000006</v>
      </c>
      <c r="K24" s="1">
        <f>Model!$D$44</f>
        <v>0.1</v>
      </c>
      <c r="L24" s="1" t="s">
        <v>34</v>
      </c>
      <c r="M24" s="2" t="s">
        <v>57</v>
      </c>
      <c r="P24" s="1" t="b">
        <v>0</v>
      </c>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
  <sheetViews>
    <sheetView workbookViewId="0"/>
  </sheetViews>
  <sheetFormatPr defaultColWidth="9.109375" defaultRowHeight="14.4" x14ac:dyDescent="0.3"/>
  <cols>
    <col min="1" max="16384" width="9.109375" style="3"/>
  </cols>
  <sheetData>
    <row r="1" spans="1:9" x14ac:dyDescent="0.3">
      <c r="A1" s="3">
        <v>3</v>
      </c>
      <c r="B1" s="3">
        <v>1</v>
      </c>
      <c r="C1" s="3">
        <f>Model!$C$33</f>
        <v>260650</v>
      </c>
    </row>
    <row r="11" spans="1:9" x14ac:dyDescent="0.3">
      <c r="A11" s="3" t="s">
        <v>35</v>
      </c>
      <c r="B11" s="3">
        <f>Model!$C$3</f>
        <v>0.13</v>
      </c>
      <c r="C11" s="3">
        <v>-10</v>
      </c>
      <c r="D11" s="3">
        <v>-1</v>
      </c>
      <c r="E11" s="3">
        <v>10</v>
      </c>
      <c r="F11" s="3">
        <v>-1</v>
      </c>
      <c r="G11" s="3">
        <v>10</v>
      </c>
      <c r="H11" s="3">
        <v>0</v>
      </c>
      <c r="I11" s="3">
        <v>8.5099999999999995E-2</v>
      </c>
    </row>
    <row r="12" spans="1:9" x14ac:dyDescent="0.3">
      <c r="A12" s="3" t="s">
        <v>36</v>
      </c>
      <c r="B12" s="4">
        <f>Model!$C$4</f>
        <v>5000</v>
      </c>
      <c r="C12" s="3">
        <v>-10</v>
      </c>
      <c r="D12" s="3">
        <v>-1</v>
      </c>
      <c r="E12" s="3">
        <v>10</v>
      </c>
      <c r="F12" s="3">
        <v>-1</v>
      </c>
      <c r="G12" s="3">
        <v>10</v>
      </c>
      <c r="H12" s="3">
        <v>0</v>
      </c>
      <c r="I12" s="3">
        <v>65</v>
      </c>
    </row>
    <row r="13" spans="1:9" x14ac:dyDescent="0.3">
      <c r="A13" s="3" t="s">
        <v>37</v>
      </c>
      <c r="B13" s="4">
        <f>Model!$C$5</f>
        <v>10000</v>
      </c>
      <c r="C13" s="3">
        <v>-10</v>
      </c>
      <c r="D13" s="3">
        <v>-1</v>
      </c>
      <c r="E13" s="3">
        <v>10</v>
      </c>
      <c r="F13" s="3">
        <v>-1</v>
      </c>
      <c r="G13" s="3">
        <v>10</v>
      </c>
      <c r="H13" s="3">
        <v>0</v>
      </c>
      <c r="I13" s="3">
        <v>110</v>
      </c>
    </row>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1"/>
  <sheetViews>
    <sheetView showGridLines="0" showRowColHeaders="0" tabSelected="1" workbookViewId="0"/>
  </sheetViews>
  <sheetFormatPr defaultColWidth="9.109375" defaultRowHeight="14.4" x14ac:dyDescent="0.3"/>
  <cols>
    <col min="1" max="1" width="1.6640625" style="30" customWidth="1"/>
    <col min="2" max="2" width="22" style="35" customWidth="1"/>
    <col min="3" max="3" width="9.109375" style="36"/>
    <col min="4" max="4" width="9.109375" style="36" customWidth="1"/>
    <col min="5" max="11" width="9.109375" style="36"/>
    <col min="12" max="16384" width="9.109375" style="30"/>
  </cols>
  <sheetData>
    <row r="1" spans="1:11" s="29" customFormat="1" ht="15" customHeight="1" x14ac:dyDescent="0.3">
      <c r="A1" s="26"/>
      <c r="B1" s="27"/>
      <c r="C1" s="28"/>
      <c r="D1" s="28"/>
      <c r="E1" s="28"/>
      <c r="F1" s="28"/>
      <c r="G1" s="28"/>
      <c r="H1" s="28"/>
      <c r="I1" s="28"/>
      <c r="J1" s="28"/>
      <c r="K1" s="28"/>
    </row>
    <row r="2" spans="1:11" x14ac:dyDescent="0.3">
      <c r="B2" s="31"/>
      <c r="C2" s="32"/>
      <c r="D2" s="32"/>
      <c r="E2" s="32"/>
      <c r="F2" s="32"/>
      <c r="G2" s="32"/>
      <c r="H2" s="32"/>
      <c r="I2" s="32"/>
      <c r="J2" s="32"/>
      <c r="K2" s="32"/>
    </row>
    <row r="3" spans="1:11" x14ac:dyDescent="0.3">
      <c r="B3" s="31"/>
      <c r="C3" s="32"/>
      <c r="D3" s="32"/>
      <c r="E3" s="32"/>
      <c r="F3" s="32"/>
      <c r="G3" s="32"/>
      <c r="H3" s="32"/>
      <c r="I3" s="32"/>
      <c r="J3" s="32"/>
      <c r="K3" s="32"/>
    </row>
    <row r="4" spans="1:11" x14ac:dyDescent="0.3">
      <c r="B4" s="31"/>
      <c r="C4" s="32"/>
      <c r="D4" s="32"/>
      <c r="E4" s="32"/>
      <c r="F4" s="32"/>
      <c r="G4" s="32"/>
      <c r="H4" s="32"/>
      <c r="I4" s="32"/>
      <c r="J4" s="32"/>
      <c r="K4" s="32"/>
    </row>
    <row r="5" spans="1:11" x14ac:dyDescent="0.3">
      <c r="B5" s="31"/>
      <c r="C5" s="32"/>
      <c r="D5" s="32"/>
      <c r="E5" s="32"/>
      <c r="F5" s="32"/>
      <c r="G5" s="32"/>
      <c r="H5" s="32"/>
      <c r="I5" s="32"/>
      <c r="J5" s="32"/>
      <c r="K5" s="32"/>
    </row>
    <row r="6" spans="1:11" x14ac:dyDescent="0.3">
      <c r="B6" s="31"/>
      <c r="C6" s="32"/>
      <c r="D6" s="32"/>
      <c r="E6" s="32"/>
      <c r="F6" s="32"/>
      <c r="G6" s="32"/>
      <c r="H6" s="32"/>
      <c r="I6" s="32"/>
      <c r="J6" s="32"/>
      <c r="K6" s="32"/>
    </row>
    <row r="7" spans="1:11" x14ac:dyDescent="0.3">
      <c r="B7" s="31"/>
      <c r="C7" s="32"/>
      <c r="D7" s="32"/>
      <c r="E7" s="32"/>
      <c r="F7" s="32"/>
      <c r="G7" s="32"/>
      <c r="H7" s="32"/>
      <c r="I7" s="32"/>
      <c r="J7" s="32"/>
      <c r="K7" s="32"/>
    </row>
    <row r="8" spans="1:11" x14ac:dyDescent="0.3">
      <c r="B8" s="31"/>
      <c r="C8" s="32"/>
      <c r="D8" s="32"/>
      <c r="E8" s="32"/>
      <c r="F8" s="32"/>
      <c r="G8" s="32"/>
      <c r="H8" s="32"/>
      <c r="I8" s="32"/>
      <c r="J8" s="32"/>
      <c r="K8" s="32"/>
    </row>
    <row r="9" spans="1:11" x14ac:dyDescent="0.3">
      <c r="B9" s="31"/>
      <c r="C9" s="32"/>
      <c r="D9" s="32"/>
      <c r="E9" s="32"/>
      <c r="F9" s="32"/>
      <c r="G9" s="32"/>
      <c r="H9" s="32"/>
      <c r="I9" s="32"/>
      <c r="J9" s="32"/>
      <c r="K9" s="32"/>
    </row>
    <row r="10" spans="1:11" x14ac:dyDescent="0.3">
      <c r="B10" s="31"/>
      <c r="C10" s="32"/>
      <c r="D10" s="32"/>
      <c r="E10" s="32"/>
      <c r="F10" s="32"/>
      <c r="G10" s="32"/>
      <c r="H10" s="32"/>
      <c r="I10" s="32"/>
      <c r="J10" s="32"/>
      <c r="K10" s="32"/>
    </row>
    <row r="11" spans="1:11" x14ac:dyDescent="0.3">
      <c r="B11" s="31"/>
      <c r="C11" s="32"/>
      <c r="D11" s="32"/>
      <c r="E11" s="32"/>
      <c r="F11" s="32"/>
      <c r="G11" s="32"/>
      <c r="H11" s="32"/>
      <c r="I11" s="32"/>
      <c r="J11" s="32"/>
      <c r="K11" s="32"/>
    </row>
    <row r="12" spans="1:11" x14ac:dyDescent="0.3">
      <c r="B12" s="31"/>
      <c r="C12" s="33"/>
      <c r="D12" s="32"/>
      <c r="E12" s="32"/>
      <c r="F12" s="32"/>
      <c r="G12" s="34"/>
      <c r="H12" s="32"/>
      <c r="I12" s="32"/>
      <c r="J12" s="32"/>
      <c r="K12" s="32"/>
    </row>
    <row r="13" spans="1:11" x14ac:dyDescent="0.3">
      <c r="B13" s="31"/>
      <c r="C13" s="33"/>
      <c r="D13" s="32"/>
      <c r="E13" s="32"/>
      <c r="F13" s="32"/>
      <c r="G13" s="34"/>
      <c r="H13" s="32"/>
      <c r="I13" s="32"/>
      <c r="J13" s="32"/>
      <c r="K13" s="32"/>
    </row>
    <row r="14" spans="1:11" x14ac:dyDescent="0.3">
      <c r="B14" s="31"/>
      <c r="C14" s="32"/>
      <c r="D14" s="32"/>
      <c r="E14" s="32"/>
      <c r="F14" s="32"/>
      <c r="G14" s="34"/>
      <c r="H14" s="32"/>
      <c r="I14" s="32"/>
      <c r="J14" s="32"/>
      <c r="K14" s="32"/>
    </row>
    <row r="15" spans="1:11" x14ac:dyDescent="0.3">
      <c r="B15" s="31"/>
      <c r="C15" s="32"/>
      <c r="D15" s="32"/>
      <c r="E15" s="32"/>
      <c r="F15" s="32"/>
      <c r="G15" s="34"/>
      <c r="H15" s="32"/>
      <c r="I15" s="32"/>
      <c r="J15" s="32"/>
      <c r="K15" s="32"/>
    </row>
    <row r="16" spans="1:11" x14ac:dyDescent="0.3">
      <c r="B16" s="31"/>
      <c r="C16" s="33"/>
      <c r="D16" s="32"/>
      <c r="E16" s="32"/>
      <c r="F16" s="32"/>
      <c r="G16" s="34"/>
      <c r="H16" s="32"/>
      <c r="I16" s="32"/>
      <c r="J16" s="32"/>
      <c r="K16" s="32"/>
    </row>
    <row r="17" spans="2:11" x14ac:dyDescent="0.3">
      <c r="B17" s="31"/>
      <c r="C17" s="33"/>
      <c r="D17" s="32"/>
      <c r="E17" s="32"/>
      <c r="F17" s="32"/>
      <c r="G17" s="34"/>
      <c r="H17" s="32"/>
      <c r="I17" s="32"/>
      <c r="J17" s="32"/>
      <c r="K17" s="32"/>
    </row>
    <row r="18" spans="2:11" x14ac:dyDescent="0.3">
      <c r="B18" s="31"/>
      <c r="C18" s="32"/>
      <c r="D18" s="32"/>
      <c r="E18" s="32"/>
      <c r="F18" s="32"/>
      <c r="G18" s="34"/>
      <c r="H18" s="32"/>
      <c r="I18" s="32"/>
      <c r="J18" s="32"/>
      <c r="K18" s="32"/>
    </row>
    <row r="19" spans="2:11" x14ac:dyDescent="0.3">
      <c r="B19" s="31"/>
      <c r="C19" s="32"/>
      <c r="D19" s="32"/>
      <c r="E19" s="32"/>
      <c r="F19" s="32"/>
      <c r="G19" s="34"/>
      <c r="H19" s="32"/>
      <c r="I19" s="32"/>
      <c r="J19" s="32"/>
      <c r="K19" s="32"/>
    </row>
    <row r="20" spans="2:11" x14ac:dyDescent="0.3">
      <c r="B20" s="31"/>
      <c r="C20" s="32"/>
      <c r="D20" s="32"/>
      <c r="E20" s="32"/>
      <c r="F20" s="32"/>
      <c r="G20" s="34"/>
      <c r="H20" s="32"/>
      <c r="I20" s="32"/>
      <c r="J20" s="32"/>
      <c r="K20" s="32"/>
    </row>
    <row r="21" spans="2:11" x14ac:dyDescent="0.3">
      <c r="B21" s="31"/>
      <c r="C21" s="32"/>
      <c r="D21" s="32"/>
      <c r="E21" s="32"/>
      <c r="F21" s="32"/>
      <c r="G21" s="34"/>
      <c r="H21" s="32"/>
      <c r="I21" s="32"/>
      <c r="J21" s="32"/>
      <c r="K21" s="32"/>
    </row>
    <row r="22" spans="2:11" x14ac:dyDescent="0.3">
      <c r="B22" s="31"/>
      <c r="C22" s="32"/>
      <c r="D22" s="32"/>
      <c r="E22" s="32"/>
      <c r="F22" s="32"/>
      <c r="G22" s="34"/>
      <c r="H22" s="32"/>
      <c r="I22" s="32"/>
      <c r="J22" s="32"/>
      <c r="K22" s="32"/>
    </row>
    <row r="23" spans="2:11" x14ac:dyDescent="0.3">
      <c r="B23" s="31"/>
      <c r="C23" s="32"/>
      <c r="D23" s="32"/>
      <c r="E23" s="32"/>
      <c r="F23" s="32"/>
      <c r="G23" s="34"/>
      <c r="H23" s="32"/>
      <c r="I23" s="32"/>
      <c r="J23" s="32"/>
      <c r="K23" s="32"/>
    </row>
    <row r="24" spans="2:11" x14ac:dyDescent="0.3">
      <c r="B24" s="31"/>
      <c r="C24" s="32"/>
      <c r="D24" s="32"/>
      <c r="E24" s="32"/>
      <c r="F24" s="32"/>
      <c r="G24" s="34"/>
      <c r="H24" s="32"/>
      <c r="I24" s="32"/>
      <c r="J24" s="32"/>
      <c r="K24" s="32"/>
    </row>
    <row r="25" spans="2:11" x14ac:dyDescent="0.3">
      <c r="B25" s="31"/>
      <c r="C25" s="32"/>
      <c r="D25" s="32"/>
      <c r="E25" s="32"/>
      <c r="F25" s="32"/>
      <c r="G25" s="34"/>
      <c r="H25" s="32"/>
      <c r="I25" s="32"/>
      <c r="J25" s="32"/>
      <c r="K25" s="32"/>
    </row>
    <row r="26" spans="2:11" x14ac:dyDescent="0.3">
      <c r="B26" s="31"/>
      <c r="C26" s="32"/>
      <c r="D26" s="32"/>
      <c r="E26" s="32"/>
      <c r="F26" s="32"/>
      <c r="G26" s="34"/>
      <c r="H26" s="32"/>
      <c r="I26" s="32"/>
      <c r="J26" s="32"/>
      <c r="K26" s="32"/>
    </row>
    <row r="27" spans="2:11" x14ac:dyDescent="0.3">
      <c r="B27" s="31"/>
      <c r="C27" s="32"/>
      <c r="D27" s="32"/>
      <c r="E27" s="32"/>
      <c r="F27" s="32"/>
      <c r="G27" s="34"/>
      <c r="H27" s="32"/>
      <c r="I27" s="32"/>
      <c r="J27" s="32"/>
      <c r="K27" s="32"/>
    </row>
    <row r="28" spans="2:11" x14ac:dyDescent="0.3">
      <c r="B28" s="31"/>
      <c r="C28" s="32"/>
      <c r="D28" s="32"/>
      <c r="E28" s="32"/>
      <c r="F28" s="32"/>
      <c r="G28" s="34"/>
      <c r="H28" s="32"/>
      <c r="I28" s="32"/>
      <c r="J28" s="32"/>
      <c r="K28" s="32"/>
    </row>
    <row r="29" spans="2:11" x14ac:dyDescent="0.3">
      <c r="B29" s="31"/>
      <c r="C29" s="32"/>
      <c r="D29" s="32"/>
      <c r="E29" s="32"/>
      <c r="F29" s="32"/>
      <c r="G29" s="34"/>
      <c r="H29" s="32"/>
      <c r="I29" s="32"/>
      <c r="J29" s="32"/>
      <c r="K29" s="32"/>
    </row>
    <row r="30" spans="2:11" x14ac:dyDescent="0.3">
      <c r="B30" s="31"/>
      <c r="C30" s="32"/>
      <c r="D30" s="32"/>
      <c r="E30" s="32"/>
      <c r="F30" s="32"/>
      <c r="G30" s="34"/>
      <c r="H30" s="32"/>
      <c r="I30" s="32"/>
      <c r="J30" s="32"/>
      <c r="K30" s="32"/>
    </row>
    <row r="31" spans="2:11" x14ac:dyDescent="0.3">
      <c r="B31" s="31"/>
      <c r="C31" s="32"/>
      <c r="D31" s="32"/>
      <c r="E31" s="32"/>
      <c r="F31" s="32"/>
      <c r="G31" s="34"/>
      <c r="H31" s="32"/>
      <c r="I31" s="32"/>
      <c r="J31" s="32"/>
      <c r="K31" s="32"/>
    </row>
    <row r="32" spans="2:11" x14ac:dyDescent="0.3">
      <c r="B32" s="31"/>
      <c r="C32" s="32"/>
      <c r="D32" s="32"/>
      <c r="E32" s="32"/>
      <c r="F32" s="32"/>
      <c r="G32" s="34"/>
      <c r="H32" s="32"/>
      <c r="I32" s="32"/>
      <c r="J32" s="32"/>
      <c r="K32" s="32"/>
    </row>
    <row r="33" spans="2:11" x14ac:dyDescent="0.3">
      <c r="B33" s="31"/>
      <c r="C33" s="32"/>
      <c r="D33" s="32"/>
      <c r="E33" s="32"/>
      <c r="F33" s="32"/>
      <c r="G33" s="34"/>
      <c r="H33" s="32"/>
      <c r="I33" s="32"/>
      <c r="J33" s="32"/>
      <c r="K33" s="32"/>
    </row>
    <row r="34" spans="2:11" x14ac:dyDescent="0.3">
      <c r="B34" s="31"/>
      <c r="C34" s="32"/>
      <c r="D34" s="32"/>
      <c r="E34" s="32"/>
      <c r="F34" s="32"/>
      <c r="G34" s="34"/>
      <c r="H34" s="32"/>
      <c r="I34" s="32"/>
      <c r="J34" s="32"/>
      <c r="K34" s="32"/>
    </row>
    <row r="35" spans="2:11" x14ac:dyDescent="0.3">
      <c r="B35" s="31"/>
      <c r="C35" s="32"/>
      <c r="D35" s="32"/>
      <c r="E35" s="32"/>
      <c r="F35" s="32"/>
      <c r="G35" s="34"/>
      <c r="H35" s="32"/>
      <c r="I35" s="32"/>
      <c r="J35" s="32"/>
      <c r="K35" s="32"/>
    </row>
    <row r="36" spans="2:11" x14ac:dyDescent="0.3">
      <c r="B36" s="31"/>
      <c r="C36" s="32"/>
      <c r="D36" s="32"/>
      <c r="E36" s="32"/>
      <c r="F36" s="32"/>
      <c r="G36" s="34"/>
      <c r="H36" s="32"/>
      <c r="I36" s="32"/>
      <c r="J36" s="32"/>
      <c r="K36" s="32"/>
    </row>
    <row r="37" spans="2:11" x14ac:dyDescent="0.3">
      <c r="B37" s="31"/>
      <c r="C37" s="32"/>
      <c r="D37" s="32"/>
      <c r="E37" s="32"/>
      <c r="F37" s="32"/>
      <c r="G37" s="34"/>
      <c r="H37" s="32"/>
      <c r="I37" s="32"/>
      <c r="J37" s="32"/>
      <c r="K37" s="32"/>
    </row>
    <row r="38" spans="2:11" x14ac:dyDescent="0.3">
      <c r="B38" s="31"/>
      <c r="C38" s="32"/>
      <c r="D38" s="32"/>
      <c r="E38" s="32"/>
      <c r="F38" s="32"/>
      <c r="G38" s="34"/>
      <c r="H38" s="32"/>
      <c r="I38" s="32"/>
      <c r="J38" s="32"/>
      <c r="K38" s="32"/>
    </row>
    <row r="39" spans="2:11" x14ac:dyDescent="0.3">
      <c r="B39" s="31"/>
      <c r="C39" s="32"/>
      <c r="D39" s="32"/>
      <c r="E39" s="32"/>
      <c r="F39" s="32"/>
      <c r="G39" s="34"/>
      <c r="H39" s="32"/>
      <c r="I39" s="32"/>
      <c r="J39" s="32"/>
      <c r="K39" s="32"/>
    </row>
    <row r="40" spans="2:11" x14ac:dyDescent="0.3">
      <c r="B40" s="31"/>
      <c r="C40" s="32"/>
      <c r="D40" s="32"/>
      <c r="E40" s="32"/>
      <c r="F40" s="32"/>
      <c r="G40" s="34"/>
      <c r="H40" s="32"/>
      <c r="I40" s="32"/>
      <c r="J40" s="32"/>
      <c r="K40" s="32"/>
    </row>
    <row r="41" spans="2:11" x14ac:dyDescent="0.3">
      <c r="B41" s="31"/>
      <c r="C41" s="32"/>
      <c r="D41" s="32"/>
      <c r="E41" s="32"/>
      <c r="F41" s="32"/>
      <c r="G41" s="34"/>
      <c r="H41" s="32"/>
      <c r="I41" s="32"/>
      <c r="J41" s="32"/>
      <c r="K41" s="32"/>
    </row>
    <row r="42" spans="2:11" x14ac:dyDescent="0.3">
      <c r="B42" s="31"/>
      <c r="C42" s="32"/>
      <c r="D42" s="32"/>
      <c r="E42" s="32"/>
      <c r="F42" s="32"/>
      <c r="G42" s="34"/>
      <c r="H42" s="32"/>
      <c r="I42" s="32"/>
      <c r="J42" s="32"/>
      <c r="K42" s="32"/>
    </row>
    <row r="43" spans="2:11" x14ac:dyDescent="0.3">
      <c r="B43" s="31"/>
      <c r="C43" s="32"/>
      <c r="D43" s="32"/>
      <c r="E43" s="32"/>
      <c r="F43" s="32"/>
      <c r="G43" s="34"/>
      <c r="H43" s="32"/>
      <c r="I43" s="32"/>
      <c r="J43" s="32"/>
      <c r="K43" s="32"/>
    </row>
    <row r="44" spans="2:11" x14ac:dyDescent="0.3">
      <c r="B44" s="31"/>
      <c r="C44" s="32"/>
      <c r="D44" s="32"/>
      <c r="E44" s="32"/>
      <c r="F44" s="32"/>
      <c r="G44" s="34"/>
      <c r="H44" s="32"/>
      <c r="I44" s="32"/>
      <c r="J44" s="32"/>
      <c r="K44" s="32"/>
    </row>
    <row r="45" spans="2:11" x14ac:dyDescent="0.3">
      <c r="B45" s="31"/>
      <c r="C45" s="32"/>
      <c r="D45" s="32"/>
      <c r="E45" s="32"/>
      <c r="F45" s="32"/>
      <c r="G45" s="34"/>
      <c r="H45" s="32"/>
      <c r="I45" s="32"/>
      <c r="J45" s="32"/>
      <c r="K45" s="32"/>
    </row>
    <row r="46" spans="2:11" x14ac:dyDescent="0.3">
      <c r="B46" s="31"/>
      <c r="C46" s="32"/>
      <c r="D46" s="32"/>
      <c r="E46" s="32"/>
      <c r="F46" s="32"/>
      <c r="G46" s="34"/>
      <c r="H46" s="32"/>
      <c r="I46" s="32"/>
      <c r="J46" s="32"/>
      <c r="K46" s="32"/>
    </row>
    <row r="47" spans="2:11" x14ac:dyDescent="0.3">
      <c r="B47" s="31"/>
      <c r="C47" s="32"/>
      <c r="D47" s="32"/>
      <c r="E47" s="32"/>
      <c r="F47" s="32"/>
      <c r="G47" s="34"/>
      <c r="H47" s="32"/>
      <c r="I47" s="32"/>
      <c r="J47" s="32"/>
      <c r="K47" s="32"/>
    </row>
    <row r="48" spans="2:11" x14ac:dyDescent="0.3">
      <c r="B48" s="31"/>
      <c r="C48" s="32"/>
      <c r="D48" s="32"/>
      <c r="E48" s="32"/>
      <c r="F48" s="32"/>
      <c r="G48" s="34"/>
      <c r="H48" s="32"/>
      <c r="I48" s="32"/>
      <c r="J48" s="32"/>
      <c r="K48" s="32"/>
    </row>
    <row r="49" spans="2:11" x14ac:dyDescent="0.3">
      <c r="B49" s="31"/>
      <c r="C49" s="32"/>
      <c r="D49" s="32"/>
      <c r="E49" s="32"/>
      <c r="F49" s="32"/>
      <c r="G49" s="34"/>
      <c r="H49" s="32"/>
      <c r="I49" s="32"/>
      <c r="J49" s="32"/>
      <c r="K49" s="32"/>
    </row>
    <row r="50" spans="2:11" x14ac:dyDescent="0.3">
      <c r="B50" s="31"/>
      <c r="C50" s="32"/>
      <c r="D50" s="32"/>
      <c r="E50" s="32"/>
      <c r="F50" s="32"/>
      <c r="G50" s="34"/>
      <c r="H50" s="32"/>
      <c r="I50" s="32"/>
      <c r="J50" s="32"/>
      <c r="K50" s="32"/>
    </row>
    <row r="51" spans="2:11" x14ac:dyDescent="0.3">
      <c r="B51" s="31"/>
      <c r="C51" s="32"/>
      <c r="D51" s="32"/>
      <c r="E51" s="32"/>
      <c r="F51" s="32"/>
      <c r="G51" s="34"/>
      <c r="H51" s="32"/>
      <c r="I51" s="32"/>
      <c r="J51" s="32"/>
      <c r="K51" s="32"/>
    </row>
    <row r="52" spans="2:11" x14ac:dyDescent="0.3">
      <c r="B52" s="31"/>
      <c r="C52" s="32"/>
      <c r="D52" s="32"/>
      <c r="E52" s="32"/>
      <c r="F52" s="32"/>
      <c r="G52" s="34"/>
      <c r="H52" s="32"/>
      <c r="I52" s="32"/>
      <c r="J52" s="32"/>
      <c r="K52" s="32"/>
    </row>
    <row r="53" spans="2:11" x14ac:dyDescent="0.3">
      <c r="B53" s="31"/>
      <c r="C53" s="32"/>
      <c r="D53" s="32"/>
      <c r="E53" s="32"/>
      <c r="F53" s="32"/>
      <c r="G53" s="34"/>
      <c r="H53" s="32"/>
      <c r="I53" s="32"/>
      <c r="J53" s="32"/>
      <c r="K53" s="32"/>
    </row>
    <row r="54" spans="2:11" x14ac:dyDescent="0.3">
      <c r="B54" s="31"/>
      <c r="C54" s="32"/>
      <c r="D54" s="32"/>
      <c r="E54" s="32"/>
      <c r="F54" s="32"/>
      <c r="G54" s="32"/>
      <c r="H54" s="32"/>
      <c r="I54" s="32"/>
      <c r="J54" s="32"/>
      <c r="K54" s="32"/>
    </row>
    <row r="55" spans="2:11" x14ac:dyDescent="0.3">
      <c r="B55" s="31"/>
      <c r="C55" s="32"/>
      <c r="D55" s="32"/>
      <c r="E55" s="32"/>
      <c r="F55" s="32"/>
      <c r="G55" s="32"/>
      <c r="H55" s="32"/>
      <c r="I55" s="32"/>
      <c r="J55" s="32"/>
      <c r="K55" s="32"/>
    </row>
    <row r="56" spans="2:11" x14ac:dyDescent="0.3">
      <c r="B56" s="31"/>
      <c r="C56" s="32"/>
      <c r="D56" s="32"/>
      <c r="E56" s="32"/>
      <c r="F56" s="32"/>
      <c r="G56" s="32"/>
      <c r="H56" s="32"/>
      <c r="I56" s="32"/>
      <c r="J56" s="32"/>
      <c r="K56" s="32"/>
    </row>
    <row r="57" spans="2:11" x14ac:dyDescent="0.3">
      <c r="B57" s="31"/>
      <c r="C57" s="32"/>
      <c r="D57" s="32"/>
      <c r="E57" s="32"/>
      <c r="F57" s="32"/>
      <c r="G57" s="32"/>
      <c r="H57" s="32"/>
      <c r="I57" s="32"/>
      <c r="J57" s="32"/>
      <c r="K57" s="32"/>
    </row>
    <row r="58" spans="2:11" x14ac:dyDescent="0.3">
      <c r="B58" s="31"/>
      <c r="C58" s="32"/>
      <c r="D58" s="32"/>
      <c r="E58" s="32"/>
      <c r="F58" s="32"/>
      <c r="G58" s="32"/>
      <c r="H58" s="32"/>
      <c r="I58" s="32"/>
      <c r="J58" s="32"/>
      <c r="K58" s="32"/>
    </row>
    <row r="59" spans="2:11" x14ac:dyDescent="0.3">
      <c r="B59" s="31"/>
      <c r="C59" s="32"/>
      <c r="D59" s="32"/>
      <c r="E59" s="32"/>
      <c r="F59" s="32"/>
      <c r="G59" s="32"/>
      <c r="H59" s="32"/>
      <c r="I59" s="32"/>
      <c r="J59" s="32"/>
      <c r="K59" s="32"/>
    </row>
    <row r="60" spans="2:11" x14ac:dyDescent="0.3">
      <c r="B60" s="31"/>
      <c r="C60" s="32"/>
      <c r="D60" s="32"/>
      <c r="E60" s="32"/>
      <c r="F60" s="32"/>
      <c r="G60" s="32"/>
      <c r="H60" s="32"/>
      <c r="I60" s="32"/>
      <c r="J60" s="32"/>
      <c r="K60" s="32"/>
    </row>
    <row r="61" spans="2:11" x14ac:dyDescent="0.3">
      <c r="B61" s="31"/>
      <c r="C61" s="32"/>
      <c r="D61" s="32"/>
      <c r="E61" s="32"/>
      <c r="F61" s="32"/>
      <c r="G61" s="32"/>
      <c r="H61" s="32"/>
      <c r="I61" s="32"/>
      <c r="J61" s="32"/>
      <c r="K61" s="3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G47"/>
  <sheetViews>
    <sheetView zoomScaleNormal="100" workbookViewId="0"/>
  </sheetViews>
  <sheetFormatPr defaultColWidth="9.109375" defaultRowHeight="14.4" x14ac:dyDescent="0.3"/>
  <cols>
    <col min="1" max="1" width="1.6640625" style="3" customWidth="1"/>
    <col min="2" max="2" width="71.109375" style="3" bestFit="1" customWidth="1"/>
    <col min="3" max="3" width="29.44140625" style="3" customWidth="1"/>
    <col min="4" max="4" width="23.109375" style="3" customWidth="1"/>
    <col min="5" max="5" width="16.6640625" style="3" customWidth="1"/>
    <col min="6" max="7" width="11.109375" style="3" customWidth="1"/>
    <col min="8" max="16384" width="9.109375" style="3"/>
  </cols>
  <sheetData>
    <row r="1" spans="2:7" ht="5.0999999999999996" customHeight="1" x14ac:dyDescent="0.3"/>
    <row r="2" spans="2:7" x14ac:dyDescent="0.3">
      <c r="B2" s="5" t="s">
        <v>1</v>
      </c>
    </row>
    <row r="3" spans="2:7" x14ac:dyDescent="0.3">
      <c r="B3" s="1" t="s">
        <v>5</v>
      </c>
      <c r="C3" s="48">
        <v>0.13</v>
      </c>
    </row>
    <row r="4" spans="2:7" x14ac:dyDescent="0.3">
      <c r="B4" s="37" t="s">
        <v>68</v>
      </c>
      <c r="C4" s="10">
        <v>5000</v>
      </c>
    </row>
    <row r="5" spans="2:7" x14ac:dyDescent="0.3">
      <c r="B5" s="37" t="s">
        <v>69</v>
      </c>
      <c r="C5" s="10">
        <v>10000</v>
      </c>
    </row>
    <row r="6" spans="2:7" x14ac:dyDescent="0.3">
      <c r="B6" s="37"/>
      <c r="C6" s="47"/>
    </row>
    <row r="7" spans="2:7" x14ac:dyDescent="0.3">
      <c r="B7" s="37" t="s">
        <v>74</v>
      </c>
      <c r="C7" s="10">
        <v>75000</v>
      </c>
    </row>
    <row r="9" spans="2:7" x14ac:dyDescent="0.3">
      <c r="B9" s="5" t="s">
        <v>2</v>
      </c>
    </row>
    <row r="10" spans="2:7" x14ac:dyDescent="0.3">
      <c r="B10" s="37" t="s">
        <v>63</v>
      </c>
      <c r="C10" s="45">
        <v>-0.1</v>
      </c>
      <c r="D10" s="45">
        <v>-0.05</v>
      </c>
      <c r="E10" s="45">
        <v>0</v>
      </c>
      <c r="F10" s="45">
        <v>0.1</v>
      </c>
      <c r="G10" s="45">
        <v>0.2</v>
      </c>
    </row>
    <row r="11" spans="2:7" x14ac:dyDescent="0.3">
      <c r="B11" s="3" t="s">
        <v>3</v>
      </c>
      <c r="C11" s="48">
        <f t="shared" ref="C11:G11" si="0">$C$3*(1+C10)</f>
        <v>0.11700000000000001</v>
      </c>
      <c r="D11" s="48">
        <f t="shared" si="0"/>
        <v>0.1235</v>
      </c>
      <c r="E11" s="48">
        <f t="shared" si="0"/>
        <v>0.13</v>
      </c>
      <c r="F11" s="48">
        <f t="shared" si="0"/>
        <v>0.14300000000000002</v>
      </c>
      <c r="G11" s="48">
        <f t="shared" si="0"/>
        <v>0.156</v>
      </c>
    </row>
    <row r="12" spans="2:7" x14ac:dyDescent="0.3">
      <c r="B12" s="3" t="s">
        <v>4</v>
      </c>
      <c r="C12" s="49">
        <v>0.15</v>
      </c>
      <c r="D12" s="49">
        <v>0.35</v>
      </c>
      <c r="E12" s="49">
        <v>0.25</v>
      </c>
      <c r="F12" s="49">
        <v>0.15</v>
      </c>
      <c r="G12" s="49">
        <v>0.1</v>
      </c>
    </row>
    <row r="13" spans="2:7" x14ac:dyDescent="0.3">
      <c r="C13" s="38"/>
      <c r="D13" s="38"/>
      <c r="E13" s="38"/>
      <c r="F13" s="38"/>
      <c r="G13" s="38"/>
    </row>
    <row r="14" spans="2:7" x14ac:dyDescent="0.3">
      <c r="B14" s="5" t="s">
        <v>59</v>
      </c>
      <c r="C14" s="46"/>
      <c r="D14" s="46"/>
      <c r="E14" s="46"/>
      <c r="F14" s="46"/>
      <c r="G14" s="46"/>
    </row>
    <row r="15" spans="2:7" x14ac:dyDescent="0.3">
      <c r="B15" s="37" t="s">
        <v>70</v>
      </c>
      <c r="C15" s="6">
        <f t="shared" ref="C15:G15" si="1">1000*2000*C11</f>
        <v>234000</v>
      </c>
      <c r="D15" s="7">
        <f t="shared" si="1"/>
        <v>247000</v>
      </c>
      <c r="E15" s="7">
        <f t="shared" si="1"/>
        <v>260000</v>
      </c>
      <c r="F15" s="7">
        <f t="shared" si="1"/>
        <v>286000.00000000006</v>
      </c>
      <c r="G15" s="8">
        <f t="shared" si="1"/>
        <v>312000</v>
      </c>
    </row>
    <row r="16" spans="2:7" x14ac:dyDescent="0.3">
      <c r="B16" s="37" t="s">
        <v>71</v>
      </c>
      <c r="C16" s="9">
        <f t="shared" ref="C16:G16" si="2">500*2000*($C$3+C11)+$C$4</f>
        <v>252000</v>
      </c>
      <c r="D16" s="10">
        <f t="shared" si="2"/>
        <v>258500</v>
      </c>
      <c r="E16" s="10">
        <f t="shared" si="2"/>
        <v>265000</v>
      </c>
      <c r="F16" s="10">
        <f t="shared" si="2"/>
        <v>278000</v>
      </c>
      <c r="G16" s="11">
        <f t="shared" si="2"/>
        <v>291000.00000000006</v>
      </c>
    </row>
    <row r="17" spans="2:7" x14ac:dyDescent="0.3">
      <c r="B17" s="37" t="s">
        <v>72</v>
      </c>
      <c r="C17" s="12">
        <f t="shared" ref="C17:G17" si="3">1000*2000*$C$3+$C$5</f>
        <v>270000</v>
      </c>
      <c r="D17" s="13">
        <f t="shared" si="3"/>
        <v>270000</v>
      </c>
      <c r="E17" s="13">
        <f t="shared" si="3"/>
        <v>270000</v>
      </c>
      <c r="F17" s="13">
        <f t="shared" si="3"/>
        <v>270000</v>
      </c>
      <c r="G17" s="14">
        <f t="shared" si="3"/>
        <v>270000</v>
      </c>
    </row>
    <row r="19" spans="2:7" x14ac:dyDescent="0.3">
      <c r="B19" s="5" t="s">
        <v>60</v>
      </c>
    </row>
    <row r="20" spans="2:7" customFormat="1" ht="15" customHeight="1" x14ac:dyDescent="0.3">
      <c r="D20" s="24">
        <f>$C$12</f>
        <v>0.15</v>
      </c>
      <c r="E20" s="21">
        <f>_xll.PTreeNodeProbability(treeCalc_1!$F$2,5)</f>
        <v>0.15</v>
      </c>
    </row>
    <row r="21" spans="2:7" customFormat="1" ht="15" customHeight="1" x14ac:dyDescent="0.3">
      <c r="D21" s="25">
        <f>C15</f>
        <v>234000</v>
      </c>
      <c r="E21" s="43">
        <f>_xll.PTreeNodeValue(treeCalc_1!$F$2,5)</f>
        <v>234000</v>
      </c>
    </row>
    <row r="22" spans="2:7" x14ac:dyDescent="0.3">
      <c r="B22" s="5"/>
      <c r="C22" s="15" t="b">
        <f>_xll.PTreeNodeDecision(treeCalc_1!$F$2,2)</f>
        <v>1</v>
      </c>
      <c r="D22" s="22" t="s">
        <v>31</v>
      </c>
      <c r="E22" s="20"/>
    </row>
    <row r="23" spans="2:7" x14ac:dyDescent="0.3">
      <c r="B23" s="5"/>
      <c r="C23" s="44">
        <v>0</v>
      </c>
      <c r="D23" s="41">
        <f>_xll.PTreeNodeValue(treeCalc_1!$F$2,2)</f>
        <v>260650</v>
      </c>
      <c r="E23" s="20"/>
    </row>
    <row r="24" spans="2:7" customFormat="1" ht="15" customHeight="1" x14ac:dyDescent="0.3">
      <c r="D24" s="24">
        <f>$D$12</f>
        <v>0.35</v>
      </c>
      <c r="E24" s="21">
        <f>_xll.PTreeNodeProbability(treeCalc_1!$F$2,6)</f>
        <v>0.35</v>
      </c>
    </row>
    <row r="25" spans="2:7" customFormat="1" ht="15" customHeight="1" x14ac:dyDescent="0.3">
      <c r="D25" s="25">
        <f>D15</f>
        <v>247000</v>
      </c>
      <c r="E25" s="43">
        <f>_xll.PTreeNodeValue(treeCalc_1!$F$2,6)</f>
        <v>247000</v>
      </c>
    </row>
    <row r="26" spans="2:7" customFormat="1" ht="15" customHeight="1" x14ac:dyDescent="0.3">
      <c r="D26" s="24">
        <f>$E$12</f>
        <v>0.25</v>
      </c>
      <c r="E26" s="21">
        <f>_xll.PTreeNodeProbability(treeCalc_1!$F$2,7)</f>
        <v>0.25</v>
      </c>
    </row>
    <row r="27" spans="2:7" customFormat="1" ht="15" customHeight="1" x14ac:dyDescent="0.3">
      <c r="D27" s="25">
        <f>E15</f>
        <v>260000</v>
      </c>
      <c r="E27" s="43">
        <f>_xll.PTreeNodeValue(treeCalc_1!$F$2,7)</f>
        <v>260000</v>
      </c>
    </row>
    <row r="28" spans="2:7" customFormat="1" ht="15" customHeight="1" x14ac:dyDescent="0.3">
      <c r="D28" s="24">
        <f>$F$12</f>
        <v>0.15</v>
      </c>
      <c r="E28" s="21">
        <f>_xll.PTreeNodeProbability(treeCalc_1!$F$2,8)</f>
        <v>0.15</v>
      </c>
    </row>
    <row r="29" spans="2:7" customFormat="1" ht="15" customHeight="1" x14ac:dyDescent="0.3">
      <c r="D29" s="25">
        <f>F15</f>
        <v>286000.00000000006</v>
      </c>
      <c r="E29" s="43">
        <f>_xll.PTreeNodeValue(treeCalc_1!$F$2,8)</f>
        <v>286000.00000000006</v>
      </c>
    </row>
    <row r="30" spans="2:7" customFormat="1" ht="15" customHeight="1" x14ac:dyDescent="0.3">
      <c r="D30" s="24">
        <f>$G$12</f>
        <v>0.1</v>
      </c>
      <c r="E30" s="21">
        <f>_xll.PTreeNodeProbability(treeCalc_1!$F$2,9)</f>
        <v>0.1</v>
      </c>
    </row>
    <row r="31" spans="2:7" customFormat="1" ht="15" customHeight="1" x14ac:dyDescent="0.3">
      <c r="D31" s="25">
        <f>G15</f>
        <v>312000</v>
      </c>
      <c r="E31" s="43">
        <f>_xll.PTreeNodeValue(treeCalc_1!$F$2,9)</f>
        <v>312000</v>
      </c>
    </row>
    <row r="32" spans="2:7" x14ac:dyDescent="0.3">
      <c r="B32" s="19"/>
      <c r="C32" s="18" t="s">
        <v>26</v>
      </c>
      <c r="D32" s="20"/>
      <c r="E32" s="20"/>
    </row>
    <row r="33" spans="2:5" x14ac:dyDescent="0.3">
      <c r="B33" s="25"/>
      <c r="C33" s="40">
        <f>_xll.PTreeNodeValue(treeCalc_1!$F$2,1)</f>
        <v>260650</v>
      </c>
      <c r="D33" s="20"/>
      <c r="E33" s="20"/>
    </row>
    <row r="34" spans="2:5" customFormat="1" ht="15" customHeight="1" x14ac:dyDescent="0.3">
      <c r="D34" s="24">
        <f>$C$12</f>
        <v>0.15</v>
      </c>
      <c r="E34" s="21">
        <f>_xll.PTreeNodeProbability(treeCalc_1!$F$2,10)</f>
        <v>0</v>
      </c>
    </row>
    <row r="35" spans="2:5" customFormat="1" ht="15" customHeight="1" x14ac:dyDescent="0.3">
      <c r="D35" s="25">
        <f>C16</f>
        <v>252000</v>
      </c>
      <c r="E35" s="43">
        <f>_xll.PTreeNodeValue(treeCalc_1!$F$2,10)</f>
        <v>252000</v>
      </c>
    </row>
    <row r="36" spans="2:5" ht="15" customHeight="1" x14ac:dyDescent="0.3">
      <c r="B36" s="5"/>
      <c r="C36" s="15" t="b">
        <f>_xll.PTreeNodeDecision(treeCalc_1!$F$2,3)</f>
        <v>0</v>
      </c>
      <c r="D36" s="22" t="s">
        <v>31</v>
      </c>
      <c r="E36" s="20"/>
    </row>
    <row r="37" spans="2:5" ht="15" customHeight="1" x14ac:dyDescent="0.3">
      <c r="B37" s="5"/>
      <c r="C37" s="44">
        <v>0</v>
      </c>
      <c r="D37" s="41">
        <f>_xll.PTreeNodeValue(treeCalc_1!$F$2,3)</f>
        <v>265325</v>
      </c>
      <c r="E37" s="20"/>
    </row>
    <row r="38" spans="2:5" customFormat="1" ht="15" customHeight="1" x14ac:dyDescent="0.3">
      <c r="D38" s="24">
        <f>$D$12</f>
        <v>0.35</v>
      </c>
      <c r="E38" s="21">
        <f>_xll.PTreeNodeProbability(treeCalc_1!$F$2,11)</f>
        <v>0</v>
      </c>
    </row>
    <row r="39" spans="2:5" customFormat="1" ht="15" customHeight="1" x14ac:dyDescent="0.3">
      <c r="D39" s="25">
        <f>D16</f>
        <v>258500</v>
      </c>
      <c r="E39" s="43">
        <f>_xll.PTreeNodeValue(treeCalc_1!$F$2,11)</f>
        <v>258500</v>
      </c>
    </row>
    <row r="40" spans="2:5" customFormat="1" ht="15" customHeight="1" x14ac:dyDescent="0.3">
      <c r="D40" s="24">
        <f>$E$12</f>
        <v>0.25</v>
      </c>
      <c r="E40" s="21">
        <f>_xll.PTreeNodeProbability(treeCalc_1!$F$2,12)</f>
        <v>0</v>
      </c>
    </row>
    <row r="41" spans="2:5" customFormat="1" ht="15" customHeight="1" x14ac:dyDescent="0.3">
      <c r="D41" s="25">
        <f>E16</f>
        <v>265000</v>
      </c>
      <c r="E41" s="43">
        <f>_xll.PTreeNodeValue(treeCalc_1!$F$2,12)</f>
        <v>265000</v>
      </c>
    </row>
    <row r="42" spans="2:5" customFormat="1" ht="15" customHeight="1" x14ac:dyDescent="0.3">
      <c r="D42" s="24">
        <f>$F$12</f>
        <v>0.15</v>
      </c>
      <c r="E42" s="21">
        <f>_xll.PTreeNodeProbability(treeCalc_1!$F$2,13)</f>
        <v>0</v>
      </c>
    </row>
    <row r="43" spans="2:5" customFormat="1" ht="15" customHeight="1" x14ac:dyDescent="0.3">
      <c r="D43" s="25">
        <f>F16</f>
        <v>278000</v>
      </c>
      <c r="E43" s="43">
        <f>_xll.PTreeNodeValue(treeCalc_1!$F$2,13)</f>
        <v>278000</v>
      </c>
    </row>
    <row r="44" spans="2:5" customFormat="1" ht="15" customHeight="1" x14ac:dyDescent="0.3">
      <c r="D44" s="24">
        <f>$G$12</f>
        <v>0.1</v>
      </c>
      <c r="E44" s="21">
        <f>_xll.PTreeNodeProbability(treeCalc_1!$F$2,14)</f>
        <v>0</v>
      </c>
    </row>
    <row r="45" spans="2:5" customFormat="1" ht="15" customHeight="1" x14ac:dyDescent="0.3">
      <c r="D45" s="25">
        <f>G16</f>
        <v>291000.00000000006</v>
      </c>
      <c r="E45" s="43">
        <f>_xll.PTreeNodeValue(treeCalc_1!$F$2,14)</f>
        <v>291000.00000000006</v>
      </c>
    </row>
    <row r="46" spans="2:5" x14ac:dyDescent="0.3">
      <c r="B46" s="5"/>
      <c r="C46" s="17" t="b">
        <f>_xll.PTreeNodeDecision(treeCalc_1!$F$2,4)</f>
        <v>0</v>
      </c>
      <c r="D46" s="16">
        <f>_xll.PTreeNodeProbability(treeCalc_1!$F$2,4)</f>
        <v>0</v>
      </c>
      <c r="E46" s="20"/>
    </row>
    <row r="47" spans="2:5" x14ac:dyDescent="0.3">
      <c r="B47" s="5"/>
      <c r="C47" s="44">
        <f>C17</f>
        <v>270000</v>
      </c>
      <c r="D47" s="42">
        <f>_xll.PTreeNodeValue(treeCalc_1!$F$2,4)</f>
        <v>270000</v>
      </c>
      <c r="E47" s="20"/>
    </row>
  </sheetData>
  <phoneticPr fontId="2" type="noConversion"/>
  <pageMargins left="0.75" right="0.75" top="1" bottom="1"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0C88B112B11E41B1CE4C93F97E0D60" ma:contentTypeVersion="16" ma:contentTypeDescription="Create a new document." ma:contentTypeScope="" ma:versionID="15df7c386eb82ed7a1fc1b4079209b0b">
  <xsd:schema xmlns:xsd="http://www.w3.org/2001/XMLSchema" xmlns:xs="http://www.w3.org/2001/XMLSchema" xmlns:p="http://schemas.microsoft.com/office/2006/metadata/properties" xmlns:ns2="b79f0ba5-031e-4b7e-ae25-23d86a7e5f17" xmlns:ns3="6a97997c-8698-4c4a-89af-577101614c64" targetNamespace="http://schemas.microsoft.com/office/2006/metadata/properties" ma:root="true" ma:fieldsID="11229c2d8bbc49b0a706ac8cbaa2fc33" ns2:_="" ns3:_="">
    <xsd:import namespace="b79f0ba5-031e-4b7e-ae25-23d86a7e5f17"/>
    <xsd:import namespace="6a97997c-8698-4c4a-89af-577101614c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9f0ba5-031e-4b7e-ae25-23d86a7e5f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4d8a617-0867-4ff7-a51f-757509772d1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a97997c-8698-4c4a-89af-577101614c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6722838-c926-47b5-8d61-21ddb550e6ab}" ma:internalName="TaxCatchAll" ma:showField="CatchAllData" ma:web="6a97997c-8698-4c4a-89af-577101614c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55DCB3-2D1D-4140-A3C1-E48F36963021}"/>
</file>

<file path=customXml/itemProps2.xml><?xml version="1.0" encoding="utf-8"?>
<ds:datastoreItem xmlns:ds="http://schemas.openxmlformats.org/officeDocument/2006/customXml" ds:itemID="{8F25F8B7-7839-412E-8C41-227FD44C6B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Explanation</vt:lpstr>
      <vt:lpstr>Model</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Albright</dc:creator>
  <cp:lastModifiedBy>Randy Heffernan</cp:lastModifiedBy>
  <dcterms:created xsi:type="dcterms:W3CDTF">2003-08-13T22:36:31Z</dcterms:created>
  <dcterms:modified xsi:type="dcterms:W3CDTF">2022-08-09T22:19:47Z</dcterms:modified>
</cp:coreProperties>
</file>